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4"/>
  <workbookPr defaultThemeVersion="166925"/>
  <mc:AlternateContent xmlns:mc="http://schemas.openxmlformats.org/markup-compatibility/2006">
    <mc:Choice Requires="x15">
      <x15ac:absPath xmlns:x15ac="http://schemas.microsoft.com/office/spreadsheetml/2010/11/ac" url="/Users/joshuacantwellimac2018/Dropbox (SREC)/Accelerated Investor - Vault Documents/"/>
    </mc:Choice>
  </mc:AlternateContent>
  <xr:revisionPtr revIDLastSave="0" documentId="8_{1AFCDA89-66BF-1A45-918B-9F1928CB0EA1}" xr6:coauthVersionLast="36" xr6:coauthVersionMax="36" xr10:uidLastSave="{00000000-0000-0000-0000-000000000000}"/>
  <bookViews>
    <workbookView xWindow="1820" yWindow="460" windowWidth="47000" windowHeight="26420" activeTab="1" xr2:uid="{1BCCACA1-C00F-48F6-B653-8F98E673AB3A}"/>
  </bookViews>
  <sheets>
    <sheet name="Assumptions" sheetId="1" r:id="rId1"/>
    <sheet name="Financial Overview" sheetId="5" r:id="rId2"/>
    <sheet name="Project Summary" sheetId="2" r:id="rId3"/>
    <sheet name="Stablization " sheetId="3" r:id="rId4"/>
    <sheet name="MAP" sheetId="4"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5" l="1"/>
  <c r="L33" i="5"/>
  <c r="L31" i="5"/>
  <c r="L30" i="5"/>
  <c r="M30" i="5"/>
  <c r="B32" i="3" l="1"/>
  <c r="E10" i="5" l="1"/>
  <c r="J33" i="5"/>
  <c r="D32" i="5"/>
  <c r="I23" i="5"/>
  <c r="J22" i="5"/>
  <c r="J21" i="5"/>
  <c r="J20" i="5"/>
  <c r="J19" i="5"/>
  <c r="J18" i="5"/>
  <c r="J17" i="5"/>
  <c r="E18" i="5"/>
  <c r="E19" i="5"/>
  <c r="E20" i="5"/>
  <c r="E21" i="5"/>
  <c r="E22" i="5"/>
  <c r="E17" i="5"/>
  <c r="D23" i="5"/>
  <c r="D25" i="5" s="1"/>
  <c r="I25" i="5" l="1"/>
  <c r="H5" i="5" s="1"/>
  <c r="U8" i="5"/>
  <c r="E23" i="5"/>
  <c r="E25" i="5" s="1"/>
  <c r="J23" i="5"/>
  <c r="J25" i="5" s="1"/>
  <c r="I5" i="5" s="1"/>
  <c r="B7" i="5"/>
  <c r="U5" i="5" s="1"/>
  <c r="U6" i="5" s="1"/>
  <c r="U7" i="5" s="1"/>
  <c r="B9" i="3"/>
  <c r="B8" i="3"/>
  <c r="B35" i="3"/>
  <c r="U9" i="5" l="1"/>
  <c r="B10" i="5" s="1"/>
  <c r="I10" i="5" s="1"/>
  <c r="E35" i="3"/>
  <c r="E24" i="3"/>
  <c r="D28" i="5" l="1"/>
  <c r="E21" i="1" l="1"/>
  <c r="H20" i="1"/>
  <c r="H29" i="1"/>
  <c r="E30" i="1"/>
  <c r="H28" i="1"/>
  <c r="I28" i="1" s="1"/>
  <c r="H27" i="1"/>
  <c r="H19" i="1"/>
  <c r="I19" i="1" s="1"/>
  <c r="H18" i="1"/>
  <c r="I18" i="1" s="1"/>
  <c r="C31" i="1" l="1"/>
  <c r="H21" i="1"/>
  <c r="I20" i="1"/>
  <c r="I21" i="1" s="1"/>
  <c r="H30" i="1"/>
  <c r="I29" i="1"/>
  <c r="I27" i="1"/>
  <c r="H31" i="1" l="1"/>
  <c r="I22" i="1"/>
  <c r="H22" i="1"/>
  <c r="H9" i="1"/>
  <c r="I30" i="1"/>
  <c r="C30" i="1" l="1"/>
  <c r="C32" i="1" s="1"/>
  <c r="I31" i="1"/>
  <c r="I9" i="1"/>
  <c r="F35" i="1" s="1"/>
  <c r="F40" i="1" s="1"/>
  <c r="I35" i="1" s="1"/>
  <c r="I41" i="1" s="1"/>
  <c r="C43" i="1" l="1"/>
  <c r="H45" i="1"/>
  <c r="C49" i="1"/>
  <c r="C50" i="1"/>
  <c r="C44" i="1" l="1"/>
  <c r="E6" i="5" l="1"/>
  <c r="D34" i="5"/>
  <c r="E36" i="5" s="1"/>
  <c r="E12" i="5" s="1"/>
  <c r="E37" i="5" l="1"/>
  <c r="E13" i="5" s="1"/>
  <c r="J28" i="5"/>
  <c r="J34" i="5" s="1"/>
  <c r="H6" i="5" l="1"/>
  <c r="H7" i="5" s="1"/>
  <c r="H8" i="5" s="1"/>
  <c r="I8" i="5" s="1"/>
  <c r="J36" i="5"/>
  <c r="J37" i="5" s="1"/>
  <c r="I6" i="5" l="1"/>
  <c r="I7" i="5" s="1"/>
  <c r="I12" i="5" s="1"/>
  <c r="J7" i="5" l="1"/>
  <c r="I11" i="5"/>
</calcChain>
</file>

<file path=xl/sharedStrings.xml><?xml version="1.0" encoding="utf-8"?>
<sst xmlns="http://schemas.openxmlformats.org/spreadsheetml/2006/main" count="268" uniqueCount="157">
  <si>
    <t>Purchase Price</t>
  </si>
  <si>
    <t>Rehab</t>
  </si>
  <si>
    <t>Fees</t>
  </si>
  <si>
    <t>Carrying Costs</t>
  </si>
  <si>
    <t>ALL IN</t>
  </si>
  <si>
    <t>Current Rent</t>
  </si>
  <si>
    <t>Market Rent</t>
  </si>
  <si>
    <t>2 Bed</t>
  </si>
  <si>
    <t>3 Bed</t>
  </si>
  <si>
    <t># of Units</t>
  </si>
  <si>
    <t>Mo. Rent</t>
  </si>
  <si>
    <t>Ann. Rent</t>
  </si>
  <si>
    <t xml:space="preserve">Monthly </t>
  </si>
  <si>
    <t>Annual</t>
  </si>
  <si>
    <t>Rent Per</t>
  </si>
  <si>
    <t>NOI CALCULATION - Current</t>
  </si>
  <si>
    <t>NOI CALCULATION - Market</t>
  </si>
  <si>
    <t>Current</t>
  </si>
  <si>
    <t>Market</t>
  </si>
  <si>
    <t>1 Bed/3rd Fl</t>
  </si>
  <si>
    <t>Mortgage Calculator</t>
  </si>
  <si>
    <t>Loan Amnt</t>
  </si>
  <si>
    <t>Term</t>
  </si>
  <si>
    <t>Pmnts/tr</t>
  </si>
  <si>
    <t>Tot pmnts</t>
  </si>
  <si>
    <t>P &amp; I Pmnt</t>
  </si>
  <si>
    <t>Rent</t>
  </si>
  <si>
    <t>GROSS RENTAL YIELD</t>
  </si>
  <si>
    <t>Utilities</t>
  </si>
  <si>
    <t>Prin and Int</t>
  </si>
  <si>
    <t>Taxes</t>
  </si>
  <si>
    <t>Ins</t>
  </si>
  <si>
    <t>Expenses</t>
  </si>
  <si>
    <t>Other</t>
  </si>
  <si>
    <t>Net  Rent</t>
  </si>
  <si>
    <t>PROPERTY</t>
  </si>
  <si>
    <t>Zip</t>
  </si>
  <si>
    <t>Annual Net Cashflow:</t>
  </si>
  <si>
    <t>CAP RATE</t>
  </si>
  <si>
    <t>Maintenance</t>
  </si>
  <si>
    <t>Total</t>
  </si>
  <si>
    <t>Stabilized Exp - Monthly</t>
  </si>
  <si>
    <t>Stabilized Exp - Annual</t>
  </si>
  <si>
    <t>PER UNIT CASHFLOW - Monthly</t>
  </si>
  <si>
    <t>STABILIZED RENTAL YIELD</t>
  </si>
  <si>
    <t>Annual Per Unit:</t>
  </si>
  <si>
    <t>All In</t>
  </si>
  <si>
    <t xml:space="preserve">NOI  ÷ All IN  </t>
  </si>
  <si>
    <t>Net Rent including debt service  ÷ All IN</t>
  </si>
  <si>
    <t>Vacancy Factor</t>
  </si>
  <si>
    <t>Monthly Per Unit Stablized</t>
  </si>
  <si>
    <t>Monthly Per Unit As Is</t>
  </si>
  <si>
    <t>Executive Summary:</t>
  </si>
  <si>
    <t>Stablization Plan:</t>
  </si>
  <si>
    <t>Unit 1</t>
  </si>
  <si>
    <t>Unit 2</t>
  </si>
  <si>
    <t>Unit3</t>
  </si>
  <si>
    <t xml:space="preserve">Unit 4 </t>
  </si>
  <si>
    <t>Unit 5</t>
  </si>
  <si>
    <t>Unit 6</t>
  </si>
  <si>
    <t>Total Project</t>
  </si>
  <si>
    <t>Stabliszation Plan - Timeline (months)</t>
  </si>
  <si>
    <t>Additional Comments:</t>
  </si>
  <si>
    <t xml:space="preserve">Nieghborhood/Street Info: </t>
  </si>
  <si>
    <t>Exterior:</t>
  </si>
  <si>
    <t>Item 1</t>
  </si>
  <si>
    <t>Item 2</t>
  </si>
  <si>
    <t>Item 3</t>
  </si>
  <si>
    <t>Item 4</t>
  </si>
  <si>
    <t>Item 5</t>
  </si>
  <si>
    <t>Cost:</t>
  </si>
  <si>
    <t xml:space="preserve">Total </t>
  </si>
  <si>
    <t>Exterior</t>
  </si>
  <si>
    <t>Common Areas</t>
  </si>
  <si>
    <t>Unit 3</t>
  </si>
  <si>
    <t>Unit 4</t>
  </si>
  <si>
    <t>Item 6</t>
  </si>
  <si>
    <t>Item 7</t>
  </si>
  <si>
    <t>Item 8</t>
  </si>
  <si>
    <t>Common Areas:</t>
  </si>
  <si>
    <t>Unit 3:</t>
  </si>
  <si>
    <t>Unit 4:</t>
  </si>
  <si>
    <t>Unit 5:</t>
  </si>
  <si>
    <t xml:space="preserve">Siding </t>
  </si>
  <si>
    <t xml:space="preserve">Exterior Doors </t>
  </si>
  <si>
    <t>Gutter Alignment</t>
  </si>
  <si>
    <t>Gravel Driveway</t>
  </si>
  <si>
    <t xml:space="preserve">Wood Steps </t>
  </si>
  <si>
    <t xml:space="preserve">Cabinet/ tops </t>
  </si>
  <si>
    <t xml:space="preserve">paint </t>
  </si>
  <si>
    <t xml:space="preserve">back splash </t>
  </si>
  <si>
    <t xml:space="preserve">Light fixtures </t>
  </si>
  <si>
    <t xml:space="preserve">Floors / carpet </t>
  </si>
  <si>
    <t xml:space="preserve">paint and chalk </t>
  </si>
  <si>
    <t>Bathroom</t>
  </si>
  <si>
    <t>Labor</t>
  </si>
  <si>
    <t>windows ( 3)</t>
  </si>
  <si>
    <t xml:space="preserve">Unit 1: Down </t>
  </si>
  <si>
    <t xml:space="preserve">Remove chain fence </t>
  </si>
  <si>
    <t xml:space="preserve">Unit 2: UP </t>
  </si>
  <si>
    <t xml:space="preserve">Labor </t>
  </si>
  <si>
    <t>Calculated ARV</t>
  </si>
  <si>
    <t>Comp/BPO/Appraisal ARV</t>
  </si>
  <si>
    <t xml:space="preserve">Rate (Stablized) </t>
  </si>
  <si>
    <t>Int only payment</t>
  </si>
  <si>
    <t>ASSUMPTIONS</t>
  </si>
  <si>
    <t xml:space="preserve">Stablization Plan </t>
  </si>
  <si>
    <t>Time to Stablize</t>
  </si>
  <si>
    <t xml:space="preserve">Lease Expiration </t>
  </si>
  <si>
    <t xml:space="preserve">Description </t>
  </si>
  <si>
    <t>1 Bed</t>
  </si>
  <si>
    <t>Vacancy Factor (5%)</t>
  </si>
  <si>
    <t>Total Expenses</t>
  </si>
  <si>
    <t xml:space="preserve">Current Monthly Net Income </t>
  </si>
  <si>
    <t xml:space="preserve">Interest only </t>
  </si>
  <si>
    <t xml:space="preserve">Annual Interest </t>
  </si>
  <si>
    <t>Monthly Interest</t>
  </si>
  <si>
    <t>Expenese less Int</t>
  </si>
  <si>
    <t>Total Monthly Expenses</t>
  </si>
  <si>
    <t xml:space="preserve">Annual Exp. </t>
  </si>
  <si>
    <t xml:space="preserve">Monthly Expenses </t>
  </si>
  <si>
    <t>Units</t>
  </si>
  <si>
    <t>Vacant</t>
  </si>
  <si>
    <t>Total P/L during Stablization Period</t>
  </si>
  <si>
    <t xml:space="preserve">Base Loan </t>
  </si>
  <si>
    <t xml:space="preserve">Net Income </t>
  </si>
  <si>
    <t xml:space="preserve">Annual </t>
  </si>
  <si>
    <t xml:space="preserve">Per Unit </t>
  </si>
  <si>
    <t>Leased %</t>
  </si>
  <si>
    <t>Valuation Variance</t>
  </si>
  <si>
    <t>Gross Rental Yield</t>
  </si>
  <si>
    <t xml:space="preserve">Cap Rate </t>
  </si>
  <si>
    <t>Stablized Rental Yield</t>
  </si>
  <si>
    <t xml:space="preserve">Market Rent </t>
  </si>
  <si>
    <t>Current Assumptions</t>
  </si>
  <si>
    <t>Stablized Assumptions</t>
  </si>
  <si>
    <t xml:space="preserve">Stablized Monthly Net Income </t>
  </si>
  <si>
    <t xml:space="preserve">Stablized Annual Net Income </t>
  </si>
  <si>
    <t>Comp/BPO/Appr ARV</t>
  </si>
  <si>
    <t>Net  Overview</t>
  </si>
  <si>
    <t>Stablization Risk:</t>
  </si>
  <si>
    <t>Monthly Risk</t>
  </si>
  <si>
    <t xml:space="preserve">Total Risk </t>
  </si>
  <si>
    <t xml:space="preserve">2303 Montclair Ave Cleveland Ohio </t>
  </si>
  <si>
    <t xml:space="preserve">Great location in a hot rental area. Right off spring rd where there are a ton of owner occupany in a growing area. </t>
  </si>
  <si>
    <t xml:space="preserve">Old Brooklyn. Hot rental area </t>
  </si>
  <si>
    <t xml:space="preserve">currently 100% occupied. Great tenants and each unit pays 540. But current owner has the water split so each tenant pays their own water. So this saves us money on utilites which is ok with having a tad lower rental rate. The 3rd floor is half finished with that finished the up unit will have 2 big beds and another living area. That unit could pull in 750 with that done.  We will need a roof but it is not urgent. We can refi out of our private money just as the current condition of the property. </t>
  </si>
  <si>
    <t>roof</t>
  </si>
  <si>
    <t xml:space="preserve">finishing 3rd floor </t>
  </si>
  <si>
    <t xml:space="preserve">yes </t>
  </si>
  <si>
    <t>dry wall</t>
  </si>
  <si>
    <t>paint</t>
  </si>
  <si>
    <t>light fixture</t>
  </si>
  <si>
    <t xml:space="preserve">doors </t>
  </si>
  <si>
    <t>labor</t>
  </si>
  <si>
    <t>EXPENSES</t>
  </si>
  <si>
    <t>NOI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</si>
</sst>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quot;$&quot;#,##0"/>
    <numFmt numFmtId="165" formatCode="&quot;$&quot;#,##0.00"/>
    <numFmt numFmtId="166" formatCode="0.0%"/>
    <numFmt numFmtId="167" formatCode="_(&quot;$&quot;* #,##0_);_(&quot;$&quot;* \(#,##0\);_(&quot;$&quot;* &quot;-&quot;??_);_(@_)"/>
    <numFmt numFmtId="168" formatCode="&quot;$&quot;#,##0.0"/>
  </numFmts>
  <fonts count="12" x14ac:knownFonts="1">
    <font>
      <sz val="11"/>
      <color theme="1"/>
      <name val="Calibri"/>
      <family val="2"/>
      <scheme val="minor"/>
    </font>
    <font>
      <b/>
      <sz val="11"/>
      <color theme="1"/>
      <name val="Calibri"/>
      <family val="2"/>
      <scheme val="minor"/>
    </font>
    <font>
      <b/>
      <sz val="11"/>
      <color rgb="FFC00000"/>
      <name val="Calibri"/>
      <family val="2"/>
      <scheme val="minor"/>
    </font>
    <font>
      <b/>
      <sz val="12"/>
      <color rgb="FFC00000"/>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b/>
      <sz val="9"/>
      <color theme="1"/>
      <name val="Calibri"/>
      <family val="2"/>
      <scheme val="minor"/>
    </font>
    <font>
      <sz val="11"/>
      <color theme="1"/>
      <name val="Calibri"/>
      <family val="2"/>
      <scheme val="minor"/>
    </font>
    <font>
      <sz val="8"/>
      <name val="Calibri"/>
      <family val="2"/>
      <scheme val="minor"/>
    </font>
    <font>
      <sz val="13"/>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173">
    <xf numFmtId="0" fontId="0" fillId="0" borderId="0" xfId="0"/>
    <xf numFmtId="0" fontId="0" fillId="0" borderId="0" xfId="0" applyAlignment="1">
      <alignment horizontal="right"/>
    </xf>
    <xf numFmtId="164" fontId="0" fillId="0" borderId="0" xfId="0" applyNumberFormat="1"/>
    <xf numFmtId="0" fontId="0" fillId="0" borderId="0" xfId="0" applyAlignment="1">
      <alignment horizontal="center"/>
    </xf>
    <xf numFmtId="0" fontId="0" fillId="0" borderId="0" xfId="0" applyAlignment="1"/>
    <xf numFmtId="164" fontId="0" fillId="0" borderId="0" xfId="0" applyNumberForma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3" fillId="0" borderId="0" xfId="0" applyFont="1" applyFill="1" applyBorder="1" applyAlignment="1">
      <alignment horizontal="center"/>
    </xf>
    <xf numFmtId="0" fontId="1" fillId="0" borderId="0" xfId="0" applyFont="1" applyFill="1" applyBorder="1" applyAlignment="1">
      <alignment horizontal="right"/>
    </xf>
    <xf numFmtId="164" fontId="0" fillId="0" borderId="0" xfId="0" applyNumberFormat="1" applyFill="1" applyBorder="1" applyAlignment="1">
      <alignment horizontal="center"/>
    </xf>
    <xf numFmtId="0" fontId="3" fillId="0" borderId="0" xfId="0" applyFont="1" applyFill="1" applyBorder="1" applyAlignment="1"/>
    <xf numFmtId="0" fontId="1" fillId="0" borderId="0" xfId="0" applyFont="1" applyAlignment="1"/>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0" xfId="0" applyNumberFormat="1" applyBorder="1" applyAlignment="1">
      <alignment horizont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4" fillId="0" borderId="0" xfId="0" applyFont="1" applyAlignment="1"/>
    <xf numFmtId="9" fontId="0" fillId="0" borderId="0" xfId="0" applyNumberFormat="1" applyAlignment="1"/>
    <xf numFmtId="9" fontId="0" fillId="2" borderId="1" xfId="0" applyNumberFormat="1" applyFill="1" applyBorder="1" applyAlignment="1">
      <alignment horizontal="center"/>
    </xf>
    <xf numFmtId="0" fontId="5" fillId="0" borderId="0" xfId="0" applyFont="1" applyAlignment="1"/>
    <xf numFmtId="0" fontId="0" fillId="0" borderId="0" xfId="0" applyAlignment="1">
      <alignment horizontal="left"/>
    </xf>
    <xf numFmtId="165" fontId="0" fillId="0" borderId="0" xfId="0" applyNumberFormat="1"/>
    <xf numFmtId="165" fontId="0" fillId="0" borderId="0" xfId="0" applyNumberFormat="1" applyAlignment="1">
      <alignment horizontal="right"/>
    </xf>
    <xf numFmtId="164" fontId="1" fillId="0" borderId="0" xfId="0" applyNumberFormat="1" applyFont="1"/>
    <xf numFmtId="0" fontId="6" fillId="0" borderId="0" xfId="0" applyFont="1" applyFill="1" applyBorder="1" applyAlignment="1">
      <alignment horizontal="right"/>
    </xf>
    <xf numFmtId="165" fontId="0" fillId="0" borderId="0" xfId="0" applyNumberFormat="1" applyFont="1" applyAlignment="1">
      <alignment horizontal="right"/>
    </xf>
    <xf numFmtId="0" fontId="0" fillId="0" borderId="0" xfId="0" applyProtection="1">
      <protection locked="0"/>
    </xf>
    <xf numFmtId="0" fontId="1" fillId="0" borderId="4" xfId="0" applyFont="1" applyBorder="1" applyAlignment="1">
      <alignment horizontal="center"/>
    </xf>
    <xf numFmtId="0" fontId="0" fillId="3" borderId="1" xfId="0" applyFill="1" applyBorder="1" applyAlignment="1" applyProtection="1">
      <alignment horizontal="center"/>
      <protection locked="0"/>
    </xf>
    <xf numFmtId="0" fontId="0" fillId="3" borderId="1" xfId="0" applyFill="1" applyBorder="1" applyProtection="1">
      <protection locked="0"/>
    </xf>
    <xf numFmtId="164" fontId="0" fillId="3" borderId="1" xfId="0" applyNumberFormat="1" applyFill="1" applyBorder="1" applyAlignment="1" applyProtection="1">
      <alignment horizontal="center"/>
      <protection locked="0"/>
    </xf>
    <xf numFmtId="0" fontId="0" fillId="3" borderId="1" xfId="0" applyFill="1" applyBorder="1" applyAlignment="1" applyProtection="1">
      <protection locked="0"/>
    </xf>
    <xf numFmtId="0" fontId="0" fillId="0" borderId="1" xfId="0" applyBorder="1" applyAlignment="1">
      <alignment horizontal="center"/>
    </xf>
    <xf numFmtId="164" fontId="0" fillId="3" borderId="1" xfId="0" applyNumberFormat="1" applyFill="1" applyBorder="1" applyProtection="1">
      <protection locked="0"/>
    </xf>
    <xf numFmtId="165" fontId="1" fillId="0" borderId="1" xfId="0" applyNumberFormat="1" applyFont="1" applyBorder="1" applyAlignment="1">
      <alignment horizontal="center"/>
    </xf>
    <xf numFmtId="0" fontId="0" fillId="0" borderId="0" xfId="0" applyFill="1"/>
    <xf numFmtId="164" fontId="0" fillId="0" borderId="0" xfId="0" applyNumberFormat="1" applyFill="1" applyBorder="1"/>
    <xf numFmtId="0" fontId="0" fillId="0" borderId="0" xfId="0" applyFill="1" applyBorder="1"/>
    <xf numFmtId="0" fontId="2" fillId="0" borderId="0" xfId="0" applyFont="1" applyFill="1" applyBorder="1" applyAlignment="1"/>
    <xf numFmtId="164" fontId="0" fillId="0" borderId="0" xfId="0" applyNumberFormat="1" applyFill="1" applyBorder="1" applyProtection="1">
      <protection locked="0"/>
    </xf>
    <xf numFmtId="0" fontId="0" fillId="0" borderId="0" xfId="0" applyFont="1" applyFill="1" applyBorder="1"/>
    <xf numFmtId="164" fontId="0" fillId="0" borderId="0" xfId="0" applyNumberFormat="1" applyFill="1" applyBorder="1" applyProtection="1"/>
    <xf numFmtId="0" fontId="7" fillId="0" borderId="0" xfId="0" applyFont="1" applyFill="1" applyBorder="1" applyAlignment="1">
      <alignment horizontal="left"/>
    </xf>
    <xf numFmtId="164" fontId="7" fillId="0" borderId="1" xfId="0" applyNumberFormat="1" applyFont="1" applyFill="1" applyBorder="1" applyAlignment="1">
      <alignment horizontal="right"/>
    </xf>
    <xf numFmtId="0" fontId="1" fillId="0" borderId="0" xfId="0" applyFont="1" applyFill="1" applyBorder="1"/>
    <xf numFmtId="164" fontId="1" fillId="0" borderId="0" xfId="0" applyNumberFormat="1" applyFont="1" applyFill="1" applyBorder="1"/>
    <xf numFmtId="5" fontId="1" fillId="0" borderId="0" xfId="0" applyNumberFormat="1" applyFont="1" applyAlignment="1">
      <alignment horizontal="right"/>
    </xf>
    <xf numFmtId="9" fontId="0" fillId="0" borderId="0" xfId="0" applyNumberFormat="1" applyFill="1" applyBorder="1" applyAlignment="1">
      <alignment horizontal="center"/>
    </xf>
    <xf numFmtId="164" fontId="0" fillId="0" borderId="0" xfId="0" applyNumberFormat="1" applyFont="1" applyFill="1" applyBorder="1"/>
    <xf numFmtId="164" fontId="7" fillId="0" borderId="0" xfId="0" applyNumberFormat="1" applyFont="1" applyFill="1" applyBorder="1" applyAlignment="1">
      <alignment horizontal="right"/>
    </xf>
    <xf numFmtId="165" fontId="0" fillId="0" borderId="0" xfId="0" applyNumberFormat="1" applyAlignment="1">
      <alignment horizontal="center"/>
    </xf>
    <xf numFmtId="165" fontId="6" fillId="0" borderId="1" xfId="0" applyNumberFormat="1" applyFont="1" applyFill="1" applyBorder="1" applyAlignment="1">
      <alignment horizontal="center"/>
    </xf>
    <xf numFmtId="166" fontId="1" fillId="4" borderId="1" xfId="0" applyNumberFormat="1" applyFont="1" applyFill="1" applyBorder="1"/>
    <xf numFmtId="166" fontId="1" fillId="0" borderId="0" xfId="0" applyNumberFormat="1" applyFont="1" applyFill="1" applyBorder="1"/>
    <xf numFmtId="166" fontId="1" fillId="0" borderId="1" xfId="0" applyNumberFormat="1" applyFont="1" applyBorder="1" applyAlignment="1"/>
    <xf numFmtId="164" fontId="0" fillId="0" borderId="1" xfId="0" applyNumberFormat="1" applyFill="1" applyBorder="1" applyProtection="1"/>
    <xf numFmtId="164" fontId="0" fillId="0" borderId="1" xfId="0" applyNumberFormat="1" applyBorder="1"/>
    <xf numFmtId="164" fontId="0" fillId="0" borderId="1" xfId="0" applyNumberFormat="1" applyFont="1" applyFill="1" applyBorder="1" applyProtection="1"/>
    <xf numFmtId="0" fontId="8" fillId="0" borderId="1" xfId="0" applyFont="1" applyFill="1" applyBorder="1" applyAlignment="1" applyProtection="1">
      <alignment horizontal="center"/>
      <protection locked="0"/>
    </xf>
    <xf numFmtId="9" fontId="0" fillId="0" borderId="1" xfId="0" applyNumberFormat="1" applyBorder="1" applyAlignment="1">
      <alignment horizontal="center"/>
    </xf>
    <xf numFmtId="0" fontId="5" fillId="0" borderId="0" xfId="0" applyFont="1" applyAlignment="1">
      <alignment horizontal="center"/>
    </xf>
    <xf numFmtId="0" fontId="1" fillId="0" borderId="0" xfId="0" applyFont="1" applyFill="1" applyAlignment="1">
      <alignment horizontal="center"/>
    </xf>
    <xf numFmtId="0" fontId="8" fillId="0" borderId="0" xfId="0" applyFont="1" applyFill="1" applyBorder="1" applyAlignment="1" applyProtection="1">
      <alignment horizontal="center"/>
      <protection locked="0"/>
    </xf>
    <xf numFmtId="9" fontId="0" fillId="0" borderId="0" xfId="0" applyNumberFormat="1" applyBorder="1" applyAlignment="1">
      <alignment horizontal="center"/>
    </xf>
    <xf numFmtId="0" fontId="1" fillId="3" borderId="1" xfId="0" applyFont="1" applyFill="1" applyBorder="1" applyAlignment="1">
      <alignment horizontal="center"/>
    </xf>
    <xf numFmtId="166" fontId="1" fillId="0" borderId="1" xfId="0" applyNumberFormat="1" applyFont="1" applyBorder="1"/>
    <xf numFmtId="164" fontId="0" fillId="0" borderId="1" xfId="0" applyNumberFormat="1" applyBorder="1" applyAlignment="1">
      <alignment horizontal="center"/>
    </xf>
    <xf numFmtId="0" fontId="8" fillId="0" borderId="0" xfId="0" applyFont="1" applyBorder="1" applyAlignment="1"/>
    <xf numFmtId="0" fontId="0" fillId="0" borderId="1" xfId="0" applyBorder="1"/>
    <xf numFmtId="0" fontId="1" fillId="0" borderId="1" xfId="0" applyFont="1" applyFill="1" applyBorder="1"/>
    <xf numFmtId="0" fontId="11" fillId="0" borderId="1" xfId="0" applyFont="1" applyBorder="1"/>
    <xf numFmtId="0" fontId="11" fillId="0" borderId="0" xfId="0" applyFont="1"/>
    <xf numFmtId="0" fontId="11" fillId="0" borderId="4" xfId="0" applyFont="1" applyBorder="1"/>
    <xf numFmtId="167" fontId="11" fillId="0" borderId="1" xfId="1" applyNumberFormat="1" applyFont="1" applyBorder="1"/>
    <xf numFmtId="0" fontId="0" fillId="0" borderId="1" xfId="0" applyFill="1" applyBorder="1" applyAlignment="1">
      <alignment horizontal="center"/>
    </xf>
    <xf numFmtId="10" fontId="0" fillId="5" borderId="0" xfId="0" applyNumberFormat="1" applyFill="1"/>
    <xf numFmtId="0" fontId="0" fillId="5" borderId="1" xfId="0" applyFill="1" applyBorder="1" applyAlignment="1">
      <alignment horizontal="center"/>
    </xf>
    <xf numFmtId="0" fontId="1" fillId="5" borderId="1" xfId="0" applyFont="1" applyFill="1" applyBorder="1" applyAlignment="1">
      <alignment horizontal="center"/>
    </xf>
    <xf numFmtId="167" fontId="0" fillId="0" borderId="0" xfId="1" applyNumberFormat="1" applyFont="1" applyAlignment="1">
      <alignment horizontal="right"/>
    </xf>
    <xf numFmtId="0" fontId="0" fillId="0" borderId="1" xfId="0" applyBorder="1" applyAlignment="1">
      <alignment horizontal="left"/>
    </xf>
    <xf numFmtId="0" fontId="0" fillId="0" borderId="1" xfId="0" applyFill="1" applyBorder="1"/>
    <xf numFmtId="0" fontId="0" fillId="0" borderId="1" xfId="0" applyFont="1" applyFill="1" applyBorder="1"/>
    <xf numFmtId="0" fontId="7" fillId="0" borderId="1" xfId="0" applyFont="1" applyFill="1" applyBorder="1" applyAlignment="1">
      <alignment horizontal="left"/>
    </xf>
    <xf numFmtId="0" fontId="1" fillId="0" borderId="1" xfId="0" applyFont="1" applyBorder="1" applyAlignment="1">
      <alignment horizontal="right"/>
    </xf>
    <xf numFmtId="0" fontId="0" fillId="0" borderId="0" xfId="0" applyBorder="1" applyAlignment="1">
      <alignment horizontal="center"/>
    </xf>
    <xf numFmtId="164" fontId="0" fillId="0" borderId="0" xfId="0" applyNumberFormat="1" applyAlignment="1">
      <alignment horizontal="right"/>
    </xf>
    <xf numFmtId="0" fontId="1" fillId="0" borderId="1" xfId="0" applyFont="1" applyFill="1" applyBorder="1" applyAlignment="1">
      <alignment horizontal="center"/>
    </xf>
    <xf numFmtId="0" fontId="0" fillId="0" borderId="0" xfId="0" applyBorder="1"/>
    <xf numFmtId="0" fontId="0" fillId="0" borderId="1" xfId="0" applyFill="1" applyBorder="1" applyProtection="1">
      <protection locked="0"/>
    </xf>
    <xf numFmtId="0" fontId="0" fillId="0" borderId="1" xfId="0" applyFill="1" applyBorder="1" applyAlignment="1" applyProtection="1">
      <protection locked="0"/>
    </xf>
    <xf numFmtId="0" fontId="0" fillId="0" borderId="1" xfId="0" applyFont="1" applyFill="1" applyBorder="1" applyAlignment="1">
      <alignment horizontal="center"/>
    </xf>
    <xf numFmtId="0" fontId="1" fillId="0" borderId="1" xfId="0" applyFont="1" applyFill="1" applyBorder="1" applyAlignment="1"/>
    <xf numFmtId="0" fontId="0" fillId="0" borderId="1" xfId="0" applyFont="1" applyBorder="1" applyAlignment="1">
      <alignment horizontal="right"/>
    </xf>
    <xf numFmtId="167" fontId="0" fillId="0" borderId="1" xfId="1" applyNumberFormat="1" applyFont="1" applyBorder="1"/>
    <xf numFmtId="0" fontId="1" fillId="0" borderId="1" xfId="0" applyFont="1" applyFill="1" applyBorder="1" applyAlignment="1" applyProtection="1">
      <alignment horizontal="center"/>
      <protection locked="0"/>
    </xf>
    <xf numFmtId="164" fontId="1" fillId="0" borderId="1" xfId="0" applyNumberFormat="1" applyFont="1" applyBorder="1"/>
    <xf numFmtId="0" fontId="1" fillId="0" borderId="1" xfId="0" applyFont="1" applyBorder="1"/>
    <xf numFmtId="165" fontId="0" fillId="0" borderId="1" xfId="0" applyNumberFormat="1" applyFill="1" applyBorder="1" applyProtection="1"/>
    <xf numFmtId="0" fontId="0" fillId="0" borderId="7" xfId="0" applyBorder="1" applyAlignment="1">
      <alignment horizontal="left"/>
    </xf>
    <xf numFmtId="164" fontId="0" fillId="0" borderId="8" xfId="0" applyNumberFormat="1" applyBorder="1"/>
    <xf numFmtId="0" fontId="0" fillId="0" borderId="7" xfId="0" applyBorder="1"/>
    <xf numFmtId="164" fontId="0" fillId="0" borderId="8" xfId="0" applyNumberFormat="1" applyFill="1" applyBorder="1" applyProtection="1"/>
    <xf numFmtId="0" fontId="0" fillId="0" borderId="7" xfId="0" applyFill="1" applyBorder="1"/>
    <xf numFmtId="0" fontId="0" fillId="0" borderId="7" xfId="0" applyFont="1" applyFill="1" applyBorder="1"/>
    <xf numFmtId="0" fontId="7" fillId="0" borderId="9" xfId="0" applyFont="1" applyFill="1" applyBorder="1" applyAlignment="1">
      <alignment horizontal="left"/>
    </xf>
    <xf numFmtId="164" fontId="7" fillId="0" borderId="10" xfId="0" applyNumberFormat="1" applyFont="1" applyFill="1" applyBorder="1" applyAlignment="1">
      <alignment horizontal="right"/>
    </xf>
    <xf numFmtId="0" fontId="4" fillId="0" borderId="7" xfId="0" applyFont="1" applyBorder="1" applyAlignment="1"/>
    <xf numFmtId="165" fontId="0" fillId="0" borderId="8" xfId="0" applyNumberFormat="1" applyFont="1" applyBorder="1" applyAlignment="1">
      <alignment horizontal="right"/>
    </xf>
    <xf numFmtId="0" fontId="0" fillId="0" borderId="8" xfId="0" applyBorder="1"/>
    <xf numFmtId="0" fontId="5" fillId="0" borderId="9" xfId="0" applyFont="1" applyBorder="1" applyAlignment="1"/>
    <xf numFmtId="5" fontId="1" fillId="0" borderId="10" xfId="0" applyNumberFormat="1" applyFont="1" applyBorder="1" applyAlignment="1">
      <alignment horizontal="right"/>
    </xf>
    <xf numFmtId="0" fontId="0" fillId="0" borderId="1" xfId="0" applyBorder="1" applyAlignment="1">
      <alignment horizontal="right"/>
    </xf>
    <xf numFmtId="164" fontId="0" fillId="0" borderId="1" xfId="0" applyNumberFormat="1" applyBorder="1" applyAlignment="1">
      <alignment horizontal="right"/>
    </xf>
    <xf numFmtId="9" fontId="0" fillId="0" borderId="0" xfId="2" applyFont="1"/>
    <xf numFmtId="167" fontId="1" fillId="0" borderId="1" xfId="1" applyNumberFormat="1" applyFont="1" applyBorder="1" applyAlignment="1">
      <alignment horizontal="right"/>
    </xf>
    <xf numFmtId="44" fontId="1" fillId="0" borderId="1" xfId="0" applyNumberFormat="1" applyFont="1" applyBorder="1"/>
    <xf numFmtId="0" fontId="0" fillId="0" borderId="1" xfId="0" applyFont="1" applyBorder="1"/>
    <xf numFmtId="167" fontId="9" fillId="0" borderId="1" xfId="1" applyNumberFormat="1" applyFont="1" applyBorder="1" applyAlignment="1">
      <alignment horizontal="right"/>
    </xf>
    <xf numFmtId="0" fontId="0" fillId="0" borderId="14" xfId="0" applyBorder="1"/>
    <xf numFmtId="0" fontId="1" fillId="0" borderId="8" xfId="0" applyFont="1" applyBorder="1" applyAlignment="1">
      <alignment horizontal="center"/>
    </xf>
    <xf numFmtId="0" fontId="0" fillId="0" borderId="15" xfId="0" applyBorder="1"/>
    <xf numFmtId="164" fontId="0" fillId="0" borderId="8" xfId="0" applyNumberFormat="1" applyFont="1" applyBorder="1" applyAlignment="1">
      <alignment horizontal="center"/>
    </xf>
    <xf numFmtId="167" fontId="0" fillId="0" borderId="8" xfId="1" applyNumberFormat="1" applyFont="1" applyBorder="1"/>
    <xf numFmtId="0" fontId="1" fillId="0" borderId="14" xfId="0" applyFont="1" applyBorder="1" applyAlignment="1">
      <alignment horizontal="center"/>
    </xf>
    <xf numFmtId="164" fontId="0" fillId="0" borderId="16" xfId="0" applyNumberFormat="1" applyBorder="1" applyAlignment="1">
      <alignment horizontal="center"/>
    </xf>
    <xf numFmtId="164" fontId="0" fillId="0" borderId="8" xfId="0" applyNumberFormat="1" applyBorder="1" applyAlignment="1">
      <alignment horizontal="center"/>
    </xf>
    <xf numFmtId="0" fontId="0" fillId="0" borderId="16" xfId="0" applyBorder="1"/>
    <xf numFmtId="164" fontId="1" fillId="0" borderId="8" xfId="0" applyNumberFormat="1" applyFont="1" applyBorder="1"/>
    <xf numFmtId="0" fontId="0" fillId="0" borderId="17" xfId="0" applyBorder="1"/>
    <xf numFmtId="165" fontId="1" fillId="0" borderId="10" xfId="0" applyNumberFormat="1" applyFont="1" applyBorder="1"/>
    <xf numFmtId="0" fontId="0" fillId="0" borderId="14" xfId="0" applyFont="1" applyFill="1" applyBorder="1" applyAlignment="1">
      <alignment horizontal="center"/>
    </xf>
    <xf numFmtId="44" fontId="0" fillId="6" borderId="8" xfId="1" applyFont="1" applyFill="1" applyBorder="1"/>
    <xf numFmtId="0" fontId="1" fillId="0" borderId="7" xfId="0" applyFont="1" applyFill="1" applyBorder="1"/>
    <xf numFmtId="0" fontId="0" fillId="0" borderId="19" xfId="0" applyBorder="1"/>
    <xf numFmtId="167" fontId="0" fillId="0" borderId="1" xfId="1" applyNumberFormat="1" applyFont="1" applyBorder="1" applyAlignment="1">
      <alignment horizontal="center"/>
    </xf>
    <xf numFmtId="167" fontId="1" fillId="0" borderId="1" xfId="1" applyNumberFormat="1" applyFont="1" applyBorder="1"/>
    <xf numFmtId="166" fontId="0" fillId="0" borderId="1" xfId="2" applyNumberFormat="1" applyFont="1" applyBorder="1"/>
    <xf numFmtId="9" fontId="1" fillId="0" borderId="1" xfId="2" applyFont="1" applyBorder="1" applyAlignment="1">
      <alignment horizontal="center"/>
    </xf>
    <xf numFmtId="164" fontId="0" fillId="6" borderId="1" xfId="0" applyNumberFormat="1" applyFill="1" applyBorder="1" applyProtection="1">
      <protection locked="0"/>
    </xf>
    <xf numFmtId="167" fontId="0" fillId="6" borderId="1" xfId="1" applyNumberFormat="1" applyFont="1" applyFill="1" applyBorder="1" applyAlignment="1">
      <alignment horizontal="center"/>
    </xf>
    <xf numFmtId="167" fontId="0" fillId="6" borderId="1" xfId="1" applyNumberFormat="1" applyFont="1" applyFill="1" applyBorder="1" applyAlignment="1" applyProtection="1">
      <alignment horizontal="center"/>
      <protection locked="0"/>
    </xf>
    <xf numFmtId="167" fontId="0" fillId="6" borderId="1" xfId="1" applyNumberFormat="1" applyFont="1" applyFill="1" applyBorder="1" applyAlignment="1">
      <alignment horizontal="right"/>
    </xf>
    <xf numFmtId="167" fontId="0" fillId="6" borderId="1" xfId="1" applyNumberFormat="1" applyFont="1" applyFill="1" applyBorder="1"/>
    <xf numFmtId="167" fontId="0" fillId="0" borderId="1" xfId="1" applyNumberFormat="1" applyFont="1" applyFill="1" applyBorder="1"/>
    <xf numFmtId="168" fontId="0" fillId="6" borderId="1" xfId="0" applyNumberFormat="1" applyFill="1" applyBorder="1" applyProtection="1"/>
    <xf numFmtId="168" fontId="0" fillId="6" borderId="1" xfId="0" applyNumberFormat="1" applyFont="1" applyFill="1" applyBorder="1" applyProtection="1"/>
    <xf numFmtId="10" fontId="0" fillId="6" borderId="8" xfId="0" applyNumberFormat="1" applyFill="1" applyBorder="1"/>
    <xf numFmtId="0" fontId="0" fillId="6" borderId="1" xfId="0" applyFill="1" applyBorder="1" applyAlignment="1">
      <alignment horizontal="center"/>
    </xf>
    <xf numFmtId="166" fontId="0" fillId="0" borderId="0" xfId="2" applyNumberFormat="1" applyFont="1" applyBorder="1"/>
    <xf numFmtId="164" fontId="0" fillId="7" borderId="1" xfId="0" applyNumberFormat="1" applyFill="1" applyBorder="1"/>
    <xf numFmtId="165" fontId="0" fillId="7" borderId="1" xfId="0" applyNumberFormat="1" applyFill="1" applyBorder="1"/>
    <xf numFmtId="164" fontId="0" fillId="0" borderId="1" xfId="0" applyNumberFormat="1" applyFill="1" applyBorder="1"/>
    <xf numFmtId="0" fontId="3" fillId="2" borderId="1" xfId="0" applyFont="1" applyFill="1" applyBorder="1" applyAlignment="1">
      <alignment horizontal="center"/>
    </xf>
    <xf numFmtId="0" fontId="1" fillId="3" borderId="1" xfId="0" applyFont="1" applyFill="1" applyBorder="1" applyAlignment="1" applyProtection="1">
      <alignment horizontal="center"/>
      <protection locked="0"/>
    </xf>
    <xf numFmtId="0" fontId="8" fillId="0" borderId="1" xfId="0" applyFont="1" applyBorder="1" applyAlignment="1">
      <alignment horizontal="center"/>
    </xf>
    <xf numFmtId="0" fontId="2" fillId="2" borderId="1" xfId="0" applyFont="1" applyFill="1" applyBorder="1" applyAlignment="1">
      <alignment horizontal="center"/>
    </xf>
    <xf numFmtId="165" fontId="0" fillId="0" borderId="1" xfId="0" applyNumberFormat="1" applyFill="1" applyBorder="1" applyAlignment="1">
      <alignment horizontal="center"/>
    </xf>
    <xf numFmtId="0" fontId="0" fillId="0" borderId="1" xfId="0" applyFill="1" applyBorder="1" applyAlignment="1">
      <alignment horizontal="center"/>
    </xf>
    <xf numFmtId="0" fontId="1" fillId="0" borderId="18" xfId="0" applyFont="1" applyBorder="1" applyAlignment="1">
      <alignment horizontal="right"/>
    </xf>
    <xf numFmtId="0" fontId="0" fillId="0" borderId="1" xfId="0"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1" fillId="0" borderId="1" xfId="0" applyFont="1" applyBorder="1" applyAlignment="1">
      <alignment horizontal="right"/>
    </xf>
    <xf numFmtId="0" fontId="1" fillId="0" borderId="7"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2" fillId="2" borderId="5" xfId="0" applyFont="1" applyFill="1" applyBorder="1" applyAlignment="1">
      <alignment horizontal="center"/>
    </xf>
    <xf numFmtId="0" fontId="2" fillId="2" borderId="6" xfId="0" applyFont="1" applyFill="1" applyBorder="1" applyAlignment="1">
      <alignment horizontal="center"/>
    </xf>
    <xf numFmtId="49" fontId="0" fillId="0" borderId="1" xfId="0" applyNumberFormat="1" applyBorder="1" applyAlignment="1">
      <alignment horizontal="left" vertical="top" wrapText="1"/>
    </xf>
    <xf numFmtId="9" fontId="0" fillId="0" borderId="0" xfId="0" applyNumberFormat="1"/>
  </cellXfs>
  <cellStyles count="3">
    <cellStyle name="Currency" xfId="1" builtinId="4"/>
    <cellStyle name="Normal" xfId="0" builtinId="0"/>
    <cellStyle name="Percent" xfId="2"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10</xdr:row>
      <xdr:rowOff>0</xdr:rowOff>
    </xdr:from>
    <xdr:to>
      <xdr:col>13</xdr:col>
      <xdr:colOff>99496</xdr:colOff>
      <xdr:row>41</xdr:row>
      <xdr:rowOff>161925</xdr:rowOff>
    </xdr:to>
    <xdr:pic>
      <xdr:nvPicPr>
        <xdr:cNvPr id="2" name="Picture 1">
          <a:extLst>
            <a:ext uri="{FF2B5EF4-FFF2-40B4-BE49-F238E27FC236}">
              <a16:creationId xmlns:a16="http://schemas.microsoft.com/office/drawing/2014/main" id="{F3FEB01B-3EAF-41DE-B9AE-1E864997679A}"/>
            </a:ext>
          </a:extLst>
        </xdr:cNvPr>
        <xdr:cNvPicPr>
          <a:picLocks noChangeAspect="1"/>
        </xdr:cNvPicPr>
      </xdr:nvPicPr>
      <xdr:blipFill>
        <a:blip xmlns:r="http://schemas.openxmlformats.org/officeDocument/2006/relationships" r:embed="rId1"/>
        <a:stretch>
          <a:fillRect/>
        </a:stretch>
      </xdr:blipFill>
      <xdr:spPr>
        <a:xfrm>
          <a:off x="38100" y="1809750"/>
          <a:ext cx="10338871" cy="5772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7880-6FB5-41D4-8F5C-21F689A7BA7E}">
  <dimension ref="B2:M53"/>
  <sheetViews>
    <sheetView zoomScale="162" zoomScaleNormal="162" workbookViewId="0">
      <selection activeCell="I39" sqref="I39"/>
    </sheetView>
  </sheetViews>
  <sheetFormatPr baseColWidth="10" defaultColWidth="8.83203125" defaultRowHeight="15" x14ac:dyDescent="0.2"/>
  <cols>
    <col min="1" max="1" width="9.6640625" customWidth="1"/>
    <col min="2" max="2" width="20.83203125" customWidth="1"/>
    <col min="3" max="3" width="15.5" customWidth="1"/>
    <col min="4" max="4" width="6.1640625" customWidth="1"/>
    <col min="5" max="5" width="22" customWidth="1"/>
    <col min="6" max="6" width="12.1640625" customWidth="1"/>
    <col min="7" max="7" width="9" customWidth="1"/>
    <col min="8" max="8" width="11.5" customWidth="1"/>
    <col min="9" max="9" width="10.1640625" customWidth="1"/>
  </cols>
  <sheetData>
    <row r="2" spans="2:13" x14ac:dyDescent="0.2">
      <c r="B2" s="1"/>
      <c r="C2" s="156"/>
      <c r="D2" s="156"/>
      <c r="E2" s="156"/>
      <c r="F2" s="156"/>
      <c r="G2" s="35" t="s">
        <v>36</v>
      </c>
      <c r="H2" s="67"/>
    </row>
    <row r="4" spans="2:13" x14ac:dyDescent="0.2">
      <c r="B4" s="7" t="s">
        <v>37</v>
      </c>
      <c r="C4" s="53"/>
      <c r="E4" s="63" t="s">
        <v>50</v>
      </c>
      <c r="F4" s="37"/>
    </row>
    <row r="5" spans="2:13" x14ac:dyDescent="0.2">
      <c r="B5" s="7" t="s">
        <v>45</v>
      </c>
      <c r="C5" s="53"/>
      <c r="E5" s="7" t="s">
        <v>51</v>
      </c>
      <c r="F5" s="37"/>
    </row>
    <row r="6" spans="2:13" x14ac:dyDescent="0.2">
      <c r="B6" s="64"/>
      <c r="M6" s="38"/>
    </row>
    <row r="8" spans="2:13" x14ac:dyDescent="0.2">
      <c r="G8" s="20"/>
      <c r="H8" s="21">
        <v>0.75</v>
      </c>
      <c r="I8" s="21">
        <v>0.7</v>
      </c>
      <c r="L8" s="29"/>
    </row>
    <row r="9" spans="2:13" x14ac:dyDescent="0.2">
      <c r="B9" s="8" t="s">
        <v>0</v>
      </c>
      <c r="C9" s="36"/>
      <c r="E9" s="8" t="s">
        <v>101</v>
      </c>
      <c r="F9" s="6"/>
      <c r="G9" s="5"/>
      <c r="H9" s="6">
        <f>F9*75%</f>
        <v>0</v>
      </c>
      <c r="I9" s="6">
        <f>F9*70%</f>
        <v>0</v>
      </c>
    </row>
    <row r="10" spans="2:13" x14ac:dyDescent="0.2">
      <c r="B10" s="8" t="s">
        <v>1</v>
      </c>
      <c r="C10" s="2"/>
      <c r="E10" t="s">
        <v>102</v>
      </c>
      <c r="F10" s="81"/>
    </row>
    <row r="11" spans="2:13" x14ac:dyDescent="0.2">
      <c r="B11" s="8" t="s">
        <v>2</v>
      </c>
      <c r="C11" s="2"/>
      <c r="E11" s="4"/>
      <c r="F11" s="4"/>
      <c r="G11" s="4"/>
    </row>
    <row r="12" spans="2:13" x14ac:dyDescent="0.2">
      <c r="B12" s="8" t="s">
        <v>3</v>
      </c>
      <c r="C12" s="2"/>
    </row>
    <row r="13" spans="2:13" ht="14.5" customHeight="1" x14ac:dyDescent="0.2">
      <c r="B13" s="8" t="s">
        <v>4</v>
      </c>
      <c r="C13" s="26"/>
    </row>
    <row r="14" spans="2:13" x14ac:dyDescent="0.2">
      <c r="B14" s="8"/>
      <c r="C14" s="26"/>
      <c r="E14" s="4"/>
      <c r="F14" s="4"/>
      <c r="G14" s="4"/>
    </row>
    <row r="15" spans="2:13" x14ac:dyDescent="0.2">
      <c r="C15" s="1"/>
      <c r="H15" s="2"/>
    </row>
    <row r="16" spans="2:13" ht="16" x14ac:dyDescent="0.2">
      <c r="B16" s="155" t="s">
        <v>15</v>
      </c>
      <c r="C16" s="155"/>
      <c r="E16" s="155" t="s">
        <v>5</v>
      </c>
      <c r="F16" s="155"/>
      <c r="G16" s="9"/>
    </row>
    <row r="17" spans="2:9" x14ac:dyDescent="0.2">
      <c r="B17" s="8" t="s">
        <v>12</v>
      </c>
      <c r="C17" s="5"/>
      <c r="E17" s="7" t="s">
        <v>9</v>
      </c>
      <c r="G17" s="30" t="s">
        <v>14</v>
      </c>
      <c r="H17" s="18" t="s">
        <v>10</v>
      </c>
      <c r="I17" s="17" t="s">
        <v>11</v>
      </c>
    </row>
    <row r="18" spans="2:9" x14ac:dyDescent="0.2">
      <c r="B18" s="8" t="s">
        <v>13</v>
      </c>
      <c r="C18" s="5"/>
      <c r="E18" s="31">
        <v>2</v>
      </c>
      <c r="F18" s="32" t="s">
        <v>7</v>
      </c>
      <c r="G18" s="33"/>
      <c r="H18" s="5">
        <f>E18*G18</f>
        <v>0</v>
      </c>
      <c r="I18" s="15">
        <f>H18*12</f>
        <v>0</v>
      </c>
    </row>
    <row r="19" spans="2:9" ht="16" x14ac:dyDescent="0.2">
      <c r="B19" s="12"/>
      <c r="C19" s="12"/>
      <c r="E19" s="31">
        <v>0</v>
      </c>
      <c r="F19" s="32" t="s">
        <v>8</v>
      </c>
      <c r="G19" s="33"/>
      <c r="H19" s="5">
        <f>E19*G19</f>
        <v>0</v>
      </c>
      <c r="I19" s="16">
        <f>H19*12</f>
        <v>0</v>
      </c>
    </row>
    <row r="20" spans="2:9" x14ac:dyDescent="0.2">
      <c r="B20" s="10"/>
      <c r="C20" s="11"/>
      <c r="D20" s="1"/>
      <c r="E20" s="31">
        <v>0</v>
      </c>
      <c r="F20" s="34" t="s">
        <v>19</v>
      </c>
      <c r="G20" s="33"/>
      <c r="H20" s="14">
        <f>E20*G20</f>
        <v>0</v>
      </c>
      <c r="I20" s="14">
        <f>H20*12</f>
        <v>0</v>
      </c>
    </row>
    <row r="21" spans="2:9" x14ac:dyDescent="0.2">
      <c r="B21" s="10"/>
      <c r="C21" s="11"/>
      <c r="E21" s="7">
        <f>SUM(E18:E20)</f>
        <v>2</v>
      </c>
      <c r="F21" s="13"/>
      <c r="G21" s="8"/>
      <c r="H21" s="5">
        <f>SUM(H18:H20)</f>
        <v>0</v>
      </c>
      <c r="I21" s="5">
        <f>SUM(I18:I20)</f>
        <v>0</v>
      </c>
    </row>
    <row r="22" spans="2:9" x14ac:dyDescent="0.2">
      <c r="B22" s="70"/>
      <c r="C22" s="70"/>
      <c r="F22" s="61" t="s">
        <v>49</v>
      </c>
      <c r="G22" s="62">
        <v>0.05</v>
      </c>
      <c r="H22" s="69">
        <f>H21*95%</f>
        <v>0</v>
      </c>
      <c r="I22" s="69">
        <f>I21*95%</f>
        <v>0</v>
      </c>
    </row>
    <row r="23" spans="2:9" ht="16" x14ac:dyDescent="0.2">
      <c r="B23" s="155" t="s">
        <v>16</v>
      </c>
      <c r="C23" s="155"/>
      <c r="F23" s="65"/>
      <c r="G23" s="66"/>
      <c r="H23" s="5"/>
      <c r="I23" s="5"/>
    </row>
    <row r="24" spans="2:9" x14ac:dyDescent="0.2">
      <c r="B24" s="8" t="s">
        <v>12</v>
      </c>
      <c r="C24" s="5"/>
    </row>
    <row r="25" spans="2:9" ht="16" x14ac:dyDescent="0.2">
      <c r="B25" s="8" t="s">
        <v>13</v>
      </c>
      <c r="C25" s="5"/>
      <c r="E25" s="155" t="s">
        <v>6</v>
      </c>
      <c r="F25" s="155"/>
      <c r="G25" s="9"/>
    </row>
    <row r="26" spans="2:9" x14ac:dyDescent="0.2">
      <c r="B26" s="8"/>
      <c r="C26" s="5"/>
      <c r="E26" s="7" t="s">
        <v>9</v>
      </c>
      <c r="G26" s="30" t="s">
        <v>14</v>
      </c>
      <c r="H26" s="18" t="s">
        <v>10</v>
      </c>
      <c r="I26" s="17" t="s">
        <v>11</v>
      </c>
    </row>
    <row r="27" spans="2:9" x14ac:dyDescent="0.2">
      <c r="B27" s="8"/>
      <c r="C27" s="5"/>
      <c r="E27" s="31">
        <v>1</v>
      </c>
      <c r="F27" s="32" t="s">
        <v>7</v>
      </c>
      <c r="G27" s="33"/>
      <c r="H27" s="5">
        <f>G27*E27</f>
        <v>0</v>
      </c>
      <c r="I27" s="5">
        <f>H27*12</f>
        <v>0</v>
      </c>
    </row>
    <row r="28" spans="2:9" x14ac:dyDescent="0.2">
      <c r="B28" s="157" t="s">
        <v>47</v>
      </c>
      <c r="C28" s="157"/>
      <c r="E28" s="31">
        <v>1</v>
      </c>
      <c r="F28" s="32" t="s">
        <v>8</v>
      </c>
      <c r="G28" s="33"/>
      <c r="H28" s="5">
        <f>G28*E28</f>
        <v>0</v>
      </c>
      <c r="I28" s="5">
        <f>H28*12</f>
        <v>0</v>
      </c>
    </row>
    <row r="29" spans="2:9" ht="16" x14ac:dyDescent="0.2">
      <c r="B29" s="155" t="s">
        <v>27</v>
      </c>
      <c r="C29" s="155"/>
      <c r="D29" s="1"/>
      <c r="E29" s="31">
        <v>0</v>
      </c>
      <c r="F29" s="34" t="s">
        <v>19</v>
      </c>
      <c r="G29" s="33"/>
      <c r="H29" s="14">
        <f>G29*E29</f>
        <v>0</v>
      </c>
      <c r="I29" s="14">
        <f>H29*12</f>
        <v>0</v>
      </c>
    </row>
    <row r="30" spans="2:9" x14ac:dyDescent="0.2">
      <c r="B30" s="8" t="s">
        <v>26</v>
      </c>
      <c r="C30" s="2">
        <f>C25</f>
        <v>0</v>
      </c>
      <c r="E30" s="7">
        <f>SUM(E27:E29)</f>
        <v>2</v>
      </c>
      <c r="F30" s="13"/>
      <c r="G30" s="8"/>
      <c r="H30" s="5">
        <f>SUM(H27:H29)</f>
        <v>0</v>
      </c>
      <c r="I30" s="5">
        <f>SUM(I27:I29)</f>
        <v>0</v>
      </c>
    </row>
    <row r="31" spans="2:9" x14ac:dyDescent="0.2">
      <c r="B31" s="8" t="s">
        <v>46</v>
      </c>
      <c r="C31" s="2">
        <f>C13</f>
        <v>0</v>
      </c>
      <c r="E31" s="7"/>
      <c r="F31" s="61" t="s">
        <v>49</v>
      </c>
      <c r="G31" s="62">
        <v>0.05</v>
      </c>
      <c r="H31" s="69">
        <f>H30*95%</f>
        <v>0</v>
      </c>
      <c r="I31" s="69">
        <f>I30*95%</f>
        <v>0</v>
      </c>
    </row>
    <row r="32" spans="2:9" x14ac:dyDescent="0.2">
      <c r="B32" s="8"/>
      <c r="C32" s="68" t="e">
        <f>C30/C31</f>
        <v>#DIV/0!</v>
      </c>
      <c r="E32" s="7"/>
      <c r="F32" s="13"/>
      <c r="G32" s="8"/>
      <c r="H32" s="5"/>
      <c r="I32" s="5"/>
    </row>
    <row r="33" spans="2:12" x14ac:dyDescent="0.2">
      <c r="B33" s="8"/>
      <c r="C33" s="2"/>
      <c r="F33" s="65"/>
      <c r="G33" s="66"/>
      <c r="H33" s="5"/>
      <c r="I33" s="5"/>
    </row>
    <row r="34" spans="2:12" x14ac:dyDescent="0.2">
      <c r="E34" s="158" t="s">
        <v>20</v>
      </c>
      <c r="F34" s="158"/>
      <c r="H34" s="158" t="s">
        <v>41</v>
      </c>
      <c r="I34" s="158"/>
      <c r="J34" s="3"/>
    </row>
    <row r="35" spans="2:12" x14ac:dyDescent="0.2">
      <c r="B35" s="157" t="s">
        <v>48</v>
      </c>
      <c r="C35" s="157"/>
      <c r="E35" s="19" t="s">
        <v>21</v>
      </c>
      <c r="F35" s="28">
        <f>I9</f>
        <v>0</v>
      </c>
      <c r="H35" s="23" t="s">
        <v>29</v>
      </c>
      <c r="I35" s="59">
        <f>F40</f>
        <v>0</v>
      </c>
      <c r="K35" s="4"/>
      <c r="L35" s="4"/>
    </row>
    <row r="36" spans="2:12" ht="16" x14ac:dyDescent="0.2">
      <c r="B36" s="155" t="s">
        <v>44</v>
      </c>
      <c r="C36" s="155"/>
      <c r="E36" s="19" t="s">
        <v>103</v>
      </c>
      <c r="F36" s="78">
        <v>7.2499999999999995E-2</v>
      </c>
      <c r="H36" t="s">
        <v>30</v>
      </c>
      <c r="I36" s="58"/>
      <c r="K36" s="4"/>
      <c r="L36" s="4"/>
    </row>
    <row r="37" spans="2:12" x14ac:dyDescent="0.2">
      <c r="B37" s="8" t="s">
        <v>26</v>
      </c>
      <c r="C37" s="2"/>
      <c r="E37" s="19" t="s">
        <v>22</v>
      </c>
      <c r="F37">
        <v>30</v>
      </c>
      <c r="H37" t="s">
        <v>31</v>
      </c>
      <c r="I37" s="58"/>
    </row>
    <row r="38" spans="2:12" x14ac:dyDescent="0.2">
      <c r="B38" s="8" t="s">
        <v>32</v>
      </c>
      <c r="C38" s="24"/>
      <c r="E38" s="19" t="s">
        <v>23</v>
      </c>
      <c r="F38">
        <v>12</v>
      </c>
      <c r="H38" s="38" t="s">
        <v>28</v>
      </c>
      <c r="I38" s="58"/>
    </row>
    <row r="39" spans="2:12" x14ac:dyDescent="0.2">
      <c r="B39" s="8" t="s">
        <v>34</v>
      </c>
      <c r="C39" s="25"/>
      <c r="E39" s="19" t="s">
        <v>24</v>
      </c>
      <c r="F39">
        <v>360</v>
      </c>
      <c r="H39" s="43" t="s">
        <v>39</v>
      </c>
      <c r="I39" s="60"/>
    </row>
    <row r="40" spans="2:12" x14ac:dyDescent="0.2">
      <c r="B40" s="4"/>
      <c r="C40" s="57"/>
      <c r="E40" s="22" t="s">
        <v>25</v>
      </c>
      <c r="F40" s="49">
        <f>-PMT(F36/F38,F39,F35,0)</f>
        <v>0</v>
      </c>
      <c r="H40" s="43" t="s">
        <v>33</v>
      </c>
      <c r="I40" s="60"/>
    </row>
    <row r="41" spans="2:12" x14ac:dyDescent="0.2">
      <c r="B41" s="41"/>
      <c r="C41" s="41"/>
      <c r="H41" s="45" t="s">
        <v>40</v>
      </c>
      <c r="I41" s="46">
        <f>SUM(I35:I40)</f>
        <v>0</v>
      </c>
    </row>
    <row r="42" spans="2:12" x14ac:dyDescent="0.2">
      <c r="B42" s="158" t="s">
        <v>38</v>
      </c>
      <c r="C42" s="158"/>
      <c r="H42" s="43"/>
      <c r="I42" s="39"/>
      <c r="J42" s="1"/>
      <c r="K42" s="50"/>
    </row>
    <row r="43" spans="2:12" x14ac:dyDescent="0.2">
      <c r="B43" s="8" t="s">
        <v>26</v>
      </c>
      <c r="C43" s="24">
        <f>C30</f>
        <v>0</v>
      </c>
      <c r="H43" s="47"/>
      <c r="I43" s="48"/>
    </row>
    <row r="44" spans="2:12" x14ac:dyDescent="0.2">
      <c r="B44" s="8"/>
      <c r="C44" s="55" t="e">
        <f>C43/C9</f>
        <v>#DIV/0!</v>
      </c>
      <c r="E44" s="158" t="s">
        <v>61</v>
      </c>
      <c r="F44" s="158"/>
      <c r="H44" s="158" t="s">
        <v>42</v>
      </c>
      <c r="I44" s="158"/>
    </row>
    <row r="45" spans="2:12" x14ac:dyDescent="0.2">
      <c r="C45" s="56"/>
      <c r="E45" s="71" t="s">
        <v>54</v>
      </c>
      <c r="F45" s="79">
        <v>3</v>
      </c>
      <c r="H45" s="159">
        <f>I41*12</f>
        <v>0</v>
      </c>
      <c r="I45" s="160"/>
    </row>
    <row r="46" spans="2:12" x14ac:dyDescent="0.2">
      <c r="E46" s="71" t="s">
        <v>55</v>
      </c>
      <c r="F46" s="79">
        <v>3</v>
      </c>
      <c r="H46" s="40"/>
      <c r="I46" s="42"/>
    </row>
    <row r="47" spans="2:12" x14ac:dyDescent="0.2">
      <c r="B47" s="41"/>
      <c r="C47" s="41"/>
      <c r="E47" s="71" t="s">
        <v>56</v>
      </c>
      <c r="F47" s="79"/>
      <c r="H47" s="40"/>
      <c r="I47" s="42"/>
    </row>
    <row r="48" spans="2:12" x14ac:dyDescent="0.2">
      <c r="B48" s="158" t="s">
        <v>43</v>
      </c>
      <c r="C48" s="158"/>
      <c r="E48" s="71" t="s">
        <v>57</v>
      </c>
      <c r="F48" s="79"/>
      <c r="H48" s="40"/>
      <c r="I48" s="44"/>
    </row>
    <row r="49" spans="2:9" x14ac:dyDescent="0.2">
      <c r="B49" s="8" t="s">
        <v>17</v>
      </c>
      <c r="C49" s="54">
        <f>(H21-I41)/E30</f>
        <v>0</v>
      </c>
      <c r="E49" s="71" t="s">
        <v>58</v>
      </c>
      <c r="F49" s="79"/>
      <c r="H49" s="43"/>
      <c r="I49" s="51"/>
    </row>
    <row r="50" spans="2:9" x14ac:dyDescent="0.2">
      <c r="B50" s="27" t="s">
        <v>18</v>
      </c>
      <c r="C50" s="54">
        <f>(H30-I41)/E30</f>
        <v>0</v>
      </c>
      <c r="E50" s="71" t="s">
        <v>59</v>
      </c>
      <c r="F50" s="79"/>
      <c r="H50" s="43"/>
      <c r="I50" s="51"/>
    </row>
    <row r="51" spans="2:9" x14ac:dyDescent="0.2">
      <c r="B51" s="41"/>
      <c r="C51" s="41"/>
      <c r="E51" s="72" t="s">
        <v>60</v>
      </c>
      <c r="F51" s="80">
        <v>5</v>
      </c>
      <c r="H51" s="45"/>
      <c r="I51" s="52"/>
    </row>
    <row r="52" spans="2:9" x14ac:dyDescent="0.2">
      <c r="B52" s="10"/>
      <c r="H52" s="41"/>
      <c r="I52" s="41"/>
    </row>
    <row r="53" spans="2:9" x14ac:dyDescent="0.2">
      <c r="B53" s="27"/>
      <c r="H53" s="41"/>
      <c r="I53" s="41"/>
    </row>
  </sheetData>
  <sheetProtection selectLockedCells="1"/>
  <mergeCells count="16">
    <mergeCell ref="B42:C42"/>
    <mergeCell ref="B48:C48"/>
    <mergeCell ref="H44:I44"/>
    <mergeCell ref="H45:I45"/>
    <mergeCell ref="E34:F34"/>
    <mergeCell ref="B36:C36"/>
    <mergeCell ref="H34:I34"/>
    <mergeCell ref="B35:C35"/>
    <mergeCell ref="E44:F44"/>
    <mergeCell ref="E25:F25"/>
    <mergeCell ref="C2:F2"/>
    <mergeCell ref="B16:C16"/>
    <mergeCell ref="B29:C29"/>
    <mergeCell ref="E16:F16"/>
    <mergeCell ref="B28:C28"/>
    <mergeCell ref="B23:C23"/>
  </mergeCells>
  <conditionalFormatting sqref="C49">
    <cfRule type="cellIs" dxfId="17" priority="17" operator="lessThan">
      <formula>200</formula>
    </cfRule>
    <cfRule type="cellIs" dxfId="16" priority="18" operator="greaterThan">
      <formula>200</formula>
    </cfRule>
    <cfRule type="cellIs" dxfId="15" priority="21" operator="lessThan">
      <formula>0</formula>
    </cfRule>
    <cfRule type="cellIs" dxfId="14" priority="22" operator="greaterThan">
      <formula>0</formula>
    </cfRule>
  </conditionalFormatting>
  <conditionalFormatting sqref="C50">
    <cfRule type="cellIs" dxfId="13" priority="19" operator="lessThan">
      <formula>200</formula>
    </cfRule>
    <cfRule type="cellIs" dxfId="12" priority="20" operator="greaterThan">
      <formula>200</formula>
    </cfRule>
  </conditionalFormatting>
  <conditionalFormatting sqref="C45">
    <cfRule type="cellIs" dxfId="11" priority="12" operator="greaterThan">
      <formula>0.1</formula>
    </cfRule>
  </conditionalFormatting>
  <conditionalFormatting sqref="C44">
    <cfRule type="cellIs" dxfId="10" priority="11" operator="greaterThan">
      <formula>0.1</formula>
    </cfRule>
  </conditionalFormatting>
  <conditionalFormatting sqref="L24">
    <cfRule type="cellIs" dxfId="9" priority="10" operator="greaterThan">
      <formula>0.05</formula>
    </cfRule>
  </conditionalFormatting>
  <conditionalFormatting sqref="N29">
    <cfRule type="cellIs" dxfId="8" priority="9" operator="greaterThan">
      <formula>0.05</formula>
    </cfRule>
  </conditionalFormatting>
  <conditionalFormatting sqref="C40">
    <cfRule type="cellIs" dxfId="7" priority="7" operator="lessThan">
      <formula>0.05</formula>
    </cfRule>
    <cfRule type="cellIs" dxfId="6" priority="8" operator="greaterThan">
      <formula>0.05</formula>
    </cfRule>
  </conditionalFormatting>
  <conditionalFormatting sqref="F4">
    <cfRule type="cellIs" dxfId="5" priority="5" operator="lessThan">
      <formula>200</formula>
    </cfRule>
    <cfRule type="cellIs" dxfId="4" priority="6" operator="greaterThan">
      <formula>200</formula>
    </cfRule>
  </conditionalFormatting>
  <conditionalFormatting sqref="F5">
    <cfRule type="cellIs" dxfId="3" priority="4" operator="lessThan">
      <formula>200</formula>
    </cfRule>
  </conditionalFormatting>
  <conditionalFormatting sqref="N10">
    <cfRule type="cellIs" dxfId="2" priority="3" operator="greaterThan">
      <formula>200</formula>
    </cfRule>
  </conditionalFormatting>
  <conditionalFormatting sqref="C32">
    <cfRule type="cellIs" dxfId="1" priority="1" operator="lessThan">
      <formula>0.1</formula>
    </cfRule>
    <cfRule type="cellIs" dxfId="0" priority="2" operator="greaterThan">
      <formula>0.1</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FD98-A587-B543-8FA8-8AA4B37D253C}">
  <dimension ref="A2:U68"/>
  <sheetViews>
    <sheetView tabSelected="1" zoomScale="159" zoomScaleNormal="159" workbookViewId="0">
      <selection activeCell="J32" sqref="J32"/>
    </sheetView>
  </sheetViews>
  <sheetFormatPr baseColWidth="10" defaultColWidth="8.83203125" defaultRowHeight="15" x14ac:dyDescent="0.2"/>
  <cols>
    <col min="1" max="1" width="13" bestFit="1" customWidth="1"/>
    <col min="2" max="2" width="15.5" customWidth="1"/>
    <col min="3" max="3" width="16.5" bestFit="1" customWidth="1"/>
    <col min="4" max="4" width="17.1640625" bestFit="1" customWidth="1"/>
    <col min="5" max="5" width="12.1640625" bestFit="1" customWidth="1"/>
    <col min="6" max="6" width="10.1640625" bestFit="1" customWidth="1"/>
    <col min="7" max="7" width="11.5" customWidth="1"/>
    <col min="8" max="8" width="12.6640625" customWidth="1"/>
    <col min="9" max="9" width="13.6640625" bestFit="1" customWidth="1"/>
    <col min="10" max="10" width="11" bestFit="1" customWidth="1"/>
    <col min="12" max="12" width="11.1640625" bestFit="1" customWidth="1"/>
    <col min="13" max="13" width="17.6640625" bestFit="1" customWidth="1"/>
    <col min="14" max="14" width="10.1640625" bestFit="1" customWidth="1"/>
    <col min="19" max="19" width="8.83203125" customWidth="1"/>
    <col min="20" max="20" width="10.33203125" customWidth="1"/>
    <col min="21" max="21" width="8.83203125" customWidth="1"/>
  </cols>
  <sheetData>
    <row r="2" spans="1:21" x14ac:dyDescent="0.2">
      <c r="A2" s="1" t="s">
        <v>35</v>
      </c>
      <c r="B2" s="156" t="s">
        <v>143</v>
      </c>
      <c r="C2" s="156"/>
      <c r="D2" s="156"/>
      <c r="E2" s="156"/>
      <c r="F2" s="35" t="s">
        <v>36</v>
      </c>
      <c r="G2" s="67">
        <v>44109</v>
      </c>
    </row>
    <row r="3" spans="1:21" x14ac:dyDescent="0.2">
      <c r="A3" s="1"/>
      <c r="D3" s="3"/>
      <c r="G3" s="1"/>
      <c r="H3" s="1"/>
      <c r="I3" s="1"/>
      <c r="J3" s="1"/>
      <c r="K3" s="1"/>
      <c r="L3" s="1"/>
    </row>
    <row r="4" spans="1:21" x14ac:dyDescent="0.2">
      <c r="A4" s="1" t="s">
        <v>105</v>
      </c>
      <c r="B4" s="1"/>
      <c r="C4" s="1"/>
      <c r="D4" s="95" t="s">
        <v>101</v>
      </c>
      <c r="E4" s="137"/>
      <c r="F4" s="1"/>
      <c r="G4" s="86" t="s">
        <v>139</v>
      </c>
      <c r="H4" s="86" t="s">
        <v>12</v>
      </c>
      <c r="I4" s="86" t="s">
        <v>126</v>
      </c>
    </row>
    <row r="5" spans="1:21" x14ac:dyDescent="0.2">
      <c r="A5" s="95" t="s">
        <v>0</v>
      </c>
      <c r="B5" s="141">
        <v>60000</v>
      </c>
      <c r="C5" s="1"/>
      <c r="D5" s="119" t="s">
        <v>138</v>
      </c>
      <c r="E5" s="120">
        <v>100000</v>
      </c>
      <c r="G5" s="114" t="s">
        <v>26</v>
      </c>
      <c r="H5" s="115">
        <f>SUM(I25)</f>
        <v>1300</v>
      </c>
      <c r="I5" s="115">
        <f>SUM(J25)</f>
        <v>14820</v>
      </c>
      <c r="T5" t="s">
        <v>115</v>
      </c>
      <c r="U5" s="2">
        <f>SUM(B7:B8)*0.1</f>
        <v>7500</v>
      </c>
    </row>
    <row r="6" spans="1:21" x14ac:dyDescent="0.2">
      <c r="A6" s="95" t="s">
        <v>1</v>
      </c>
      <c r="B6" s="154">
        <v>10000</v>
      </c>
      <c r="C6" s="1"/>
      <c r="D6" s="99" t="s">
        <v>129</v>
      </c>
      <c r="E6" s="138">
        <f>SUM(E5)-E4</f>
        <v>100000</v>
      </c>
      <c r="G6" s="114" t="s">
        <v>32</v>
      </c>
      <c r="H6" s="59">
        <f>SUM(J34)</f>
        <v>792</v>
      </c>
      <c r="I6" s="115">
        <f>SUM(H6)*12</f>
        <v>9504</v>
      </c>
      <c r="T6" s="1" t="s">
        <v>116</v>
      </c>
      <c r="U6" s="88">
        <f>SUM(U5)/12</f>
        <v>625</v>
      </c>
    </row>
    <row r="7" spans="1:21" x14ac:dyDescent="0.2">
      <c r="A7" s="95" t="s">
        <v>124</v>
      </c>
      <c r="B7" s="59">
        <f>SUM(B5:B6)</f>
        <v>70000</v>
      </c>
      <c r="C7" s="1"/>
      <c r="G7" s="86" t="s">
        <v>125</v>
      </c>
      <c r="H7" s="117">
        <f>SUM(H5)-H6</f>
        <v>508</v>
      </c>
      <c r="I7" s="117">
        <f>SUM(I5)-I6</f>
        <v>5316</v>
      </c>
      <c r="J7" s="116">
        <f>SUM(I7)/I5</f>
        <v>0.35870445344129553</v>
      </c>
      <c r="T7" s="1" t="s">
        <v>114</v>
      </c>
      <c r="U7" s="88">
        <f>SUM(U6)*(B34+1)</f>
        <v>3750</v>
      </c>
    </row>
    <row r="8" spans="1:21" x14ac:dyDescent="0.2">
      <c r="A8" s="95" t="s">
        <v>2</v>
      </c>
      <c r="B8" s="59">
        <v>5000</v>
      </c>
      <c r="C8" s="1"/>
      <c r="D8" s="35" t="s">
        <v>121</v>
      </c>
      <c r="E8" s="150">
        <v>2</v>
      </c>
      <c r="G8" s="86" t="s">
        <v>127</v>
      </c>
      <c r="H8" s="118">
        <f>SUM(H7)/E8</f>
        <v>254</v>
      </c>
      <c r="I8" s="118">
        <f>SUM(H8)*12</f>
        <v>3048</v>
      </c>
      <c r="T8" s="1" t="s">
        <v>117</v>
      </c>
      <c r="U8" s="88">
        <f>SUM(D29:D33)*(B34+1)</f>
        <v>2370</v>
      </c>
    </row>
    <row r="9" spans="1:21" x14ac:dyDescent="0.2">
      <c r="A9" s="95" t="s">
        <v>3</v>
      </c>
      <c r="B9" s="59">
        <v>2500</v>
      </c>
      <c r="D9" s="35" t="s">
        <v>122</v>
      </c>
      <c r="E9" s="150">
        <v>0</v>
      </c>
      <c r="T9" s="1" t="s">
        <v>118</v>
      </c>
      <c r="U9" s="88">
        <f>SUM(U7:U8)</f>
        <v>6120</v>
      </c>
    </row>
    <row r="10" spans="1:21" x14ac:dyDescent="0.2">
      <c r="A10" s="86" t="s">
        <v>4</v>
      </c>
      <c r="B10" s="98">
        <f>SUM(B7:B9)</f>
        <v>77500</v>
      </c>
      <c r="C10" s="1"/>
      <c r="D10" s="17" t="s">
        <v>128</v>
      </c>
      <c r="E10" s="140">
        <f>SUM(E8-E9)/E8</f>
        <v>1</v>
      </c>
      <c r="F10" s="1"/>
      <c r="G10" s="162" t="s">
        <v>130</v>
      </c>
      <c r="H10" s="162"/>
      <c r="I10" s="139">
        <f>SUM(I5)/B10</f>
        <v>0.19122580645161291</v>
      </c>
    </row>
    <row r="11" spans="1:21" x14ac:dyDescent="0.2">
      <c r="C11" s="1"/>
      <c r="F11" s="1"/>
      <c r="G11" s="162" t="s">
        <v>132</v>
      </c>
      <c r="H11" s="162"/>
      <c r="I11" s="139">
        <f>SUM(I7)/B10</f>
        <v>6.8593548387096775E-2</v>
      </c>
    </row>
    <row r="12" spans="1:21" x14ac:dyDescent="0.2">
      <c r="C12" s="114" t="s">
        <v>140</v>
      </c>
      <c r="D12" s="114" t="s">
        <v>141</v>
      </c>
      <c r="E12" s="152">
        <f>SUM(E36)</f>
        <v>39.166666666666515</v>
      </c>
      <c r="F12" s="1"/>
      <c r="G12" s="162" t="s">
        <v>131</v>
      </c>
      <c r="H12" s="162"/>
      <c r="I12" s="139">
        <f>SUM(I7)/B5</f>
        <v>8.8599999999999998E-2</v>
      </c>
    </row>
    <row r="13" spans="1:21" x14ac:dyDescent="0.2">
      <c r="C13" s="1"/>
      <c r="D13" s="115" t="s">
        <v>142</v>
      </c>
      <c r="E13" s="153">
        <f>SUM(E37)</f>
        <v>234.99999999999909</v>
      </c>
      <c r="F13" s="1"/>
      <c r="G13" s="87"/>
      <c r="H13" s="87"/>
      <c r="I13" s="151"/>
    </row>
    <row r="14" spans="1:21" ht="16" thickBot="1" x14ac:dyDescent="0.25"/>
    <row r="15" spans="1:21" ht="16" x14ac:dyDescent="0.2">
      <c r="A15" s="163" t="s">
        <v>134</v>
      </c>
      <c r="B15" s="164"/>
      <c r="C15" s="164"/>
      <c r="D15" s="164"/>
      <c r="E15" s="165"/>
      <c r="G15" s="163" t="s">
        <v>135</v>
      </c>
      <c r="H15" s="164"/>
      <c r="I15" s="164"/>
      <c r="J15" s="165"/>
    </row>
    <row r="16" spans="1:21" x14ac:dyDescent="0.2">
      <c r="A16" s="121" t="s">
        <v>5</v>
      </c>
      <c r="B16" s="17" t="s">
        <v>109</v>
      </c>
      <c r="C16" s="71" t="s">
        <v>108</v>
      </c>
      <c r="D16" s="18" t="s">
        <v>10</v>
      </c>
      <c r="E16" s="122" t="s">
        <v>11</v>
      </c>
      <c r="G16" s="121" t="s">
        <v>133</v>
      </c>
      <c r="H16" s="17" t="s">
        <v>109</v>
      </c>
      <c r="I16" s="18" t="s">
        <v>10</v>
      </c>
      <c r="J16" s="122" t="s">
        <v>11</v>
      </c>
    </row>
    <row r="17" spans="1:21" x14ac:dyDescent="0.2">
      <c r="A17" s="123" t="s">
        <v>54</v>
      </c>
      <c r="B17" s="93" t="s">
        <v>7</v>
      </c>
      <c r="C17" s="83"/>
      <c r="D17" s="142">
        <v>540</v>
      </c>
      <c r="E17" s="124">
        <f>SUM(D17)*12</f>
        <v>6480</v>
      </c>
      <c r="G17" s="123" t="s">
        <v>54</v>
      </c>
      <c r="H17" s="93" t="s">
        <v>7</v>
      </c>
      <c r="I17" s="142">
        <v>650</v>
      </c>
      <c r="J17" s="124">
        <f>SUM(I17)*12</f>
        <v>7800</v>
      </c>
      <c r="T17" t="s">
        <v>110</v>
      </c>
      <c r="U17">
        <v>750</v>
      </c>
    </row>
    <row r="18" spans="1:21" x14ac:dyDescent="0.2">
      <c r="A18" s="123" t="s">
        <v>55</v>
      </c>
      <c r="B18" s="93" t="s">
        <v>19</v>
      </c>
      <c r="C18" s="91"/>
      <c r="D18" s="143">
        <v>540</v>
      </c>
      <c r="E18" s="124">
        <f t="shared" ref="E18:E22" si="0">SUM(D18)*12</f>
        <v>6480</v>
      </c>
      <c r="G18" s="123" t="s">
        <v>55</v>
      </c>
      <c r="H18" s="93" t="s">
        <v>7</v>
      </c>
      <c r="I18" s="143">
        <v>650</v>
      </c>
      <c r="J18" s="124">
        <f t="shared" ref="J18:J22" si="1">SUM(I18)*12</f>
        <v>7800</v>
      </c>
      <c r="T18" t="s">
        <v>7</v>
      </c>
      <c r="U18">
        <v>925</v>
      </c>
    </row>
    <row r="19" spans="1:21" x14ac:dyDescent="0.2">
      <c r="A19" s="123" t="s">
        <v>56</v>
      </c>
      <c r="B19" s="93"/>
      <c r="C19" s="91"/>
      <c r="D19" s="143"/>
      <c r="E19" s="124">
        <f t="shared" si="0"/>
        <v>0</v>
      </c>
      <c r="G19" s="123" t="s">
        <v>56</v>
      </c>
      <c r="H19" s="93"/>
      <c r="I19" s="143"/>
      <c r="J19" s="124">
        <f t="shared" si="1"/>
        <v>0</v>
      </c>
      <c r="T19" t="s">
        <v>8</v>
      </c>
      <c r="U19">
        <v>1000</v>
      </c>
    </row>
    <row r="20" spans="1:21" x14ac:dyDescent="0.2">
      <c r="A20" s="123" t="s">
        <v>57</v>
      </c>
      <c r="B20" s="93"/>
      <c r="C20" s="92"/>
      <c r="D20" s="143"/>
      <c r="E20" s="124">
        <f t="shared" si="0"/>
        <v>0</v>
      </c>
      <c r="G20" s="123" t="s">
        <v>57</v>
      </c>
      <c r="H20" s="93"/>
      <c r="I20" s="143"/>
      <c r="J20" s="124">
        <f t="shared" si="1"/>
        <v>0</v>
      </c>
      <c r="T20" t="s">
        <v>19</v>
      </c>
      <c r="U20">
        <v>450</v>
      </c>
    </row>
    <row r="21" spans="1:21" x14ac:dyDescent="0.2">
      <c r="A21" s="123" t="s">
        <v>58</v>
      </c>
      <c r="B21" s="93"/>
      <c r="C21" s="94"/>
      <c r="D21" s="144"/>
      <c r="E21" s="124">
        <f t="shared" si="0"/>
        <v>0</v>
      </c>
      <c r="G21" s="123" t="s">
        <v>58</v>
      </c>
      <c r="H21" s="93"/>
      <c r="I21" s="144"/>
      <c r="J21" s="124">
        <f t="shared" si="1"/>
        <v>0</v>
      </c>
    </row>
    <row r="22" spans="1:21" x14ac:dyDescent="0.2">
      <c r="A22" s="123" t="s">
        <v>59</v>
      </c>
      <c r="B22" s="93"/>
      <c r="C22" s="83"/>
      <c r="D22" s="145"/>
      <c r="E22" s="124">
        <f t="shared" si="0"/>
        <v>0</v>
      </c>
      <c r="F22" s="4"/>
      <c r="G22" s="123" t="s">
        <v>59</v>
      </c>
      <c r="H22" s="93"/>
      <c r="I22" s="145"/>
      <c r="J22" s="124">
        <f t="shared" si="1"/>
        <v>0</v>
      </c>
    </row>
    <row r="23" spans="1:21" x14ac:dyDescent="0.2">
      <c r="A23" s="105" t="s">
        <v>71</v>
      </c>
      <c r="B23" s="83"/>
      <c r="C23" s="71"/>
      <c r="D23" s="146">
        <f>SUM(D17:D22)</f>
        <v>1080</v>
      </c>
      <c r="E23" s="125">
        <f>SUM(E17:E22)</f>
        <v>12960</v>
      </c>
      <c r="F23" s="4"/>
      <c r="G23" s="105" t="s">
        <v>71</v>
      </c>
      <c r="H23" s="83"/>
      <c r="I23" s="96">
        <f>SUM(I17:I22)</f>
        <v>1300</v>
      </c>
      <c r="J23" s="125">
        <f>SUM(J17:J22)</f>
        <v>15600</v>
      </c>
    </row>
    <row r="24" spans="1:21" x14ac:dyDescent="0.2">
      <c r="A24" s="133"/>
      <c r="B24" s="40"/>
      <c r="C24" s="90"/>
      <c r="D24" s="90"/>
      <c r="E24" s="129"/>
      <c r="F24" s="4"/>
      <c r="G24" s="126"/>
      <c r="H24" s="65"/>
      <c r="I24" s="66"/>
      <c r="J24" s="127"/>
      <c r="K24" s="16"/>
    </row>
    <row r="25" spans="1:21" x14ac:dyDescent="0.2">
      <c r="A25" s="121"/>
      <c r="B25" s="90"/>
      <c r="C25" s="97" t="s">
        <v>111</v>
      </c>
      <c r="D25" s="69">
        <f>D23*95%</f>
        <v>1026</v>
      </c>
      <c r="E25" s="128">
        <f>SUM(E23)*0.95</f>
        <v>12312</v>
      </c>
      <c r="F25" s="4"/>
      <c r="G25" s="167" t="s">
        <v>111</v>
      </c>
      <c r="H25" s="168"/>
      <c r="I25" s="69">
        <f>SUM(I23)</f>
        <v>1300</v>
      </c>
      <c r="J25" s="128">
        <f>SUM(J23)*0.95</f>
        <v>14820</v>
      </c>
      <c r="K25" s="16"/>
    </row>
    <row r="26" spans="1:21" ht="16" thickBot="1" x14ac:dyDescent="0.25">
      <c r="A26" s="121"/>
      <c r="B26" s="90"/>
      <c r="C26" s="66"/>
      <c r="D26" s="16"/>
      <c r="E26" s="127"/>
      <c r="F26" s="4"/>
      <c r="G26" s="126"/>
      <c r="H26" s="65"/>
      <c r="I26" s="66"/>
      <c r="J26" s="127"/>
      <c r="K26" s="16"/>
    </row>
    <row r="27" spans="1:21" ht="14.5" customHeight="1" x14ac:dyDescent="0.2">
      <c r="A27" s="121" t="s">
        <v>106</v>
      </c>
      <c r="B27" s="77" t="s">
        <v>107</v>
      </c>
      <c r="C27" s="162" t="s">
        <v>120</v>
      </c>
      <c r="D27" s="162"/>
      <c r="E27" s="128" t="s">
        <v>119</v>
      </c>
      <c r="G27" s="169" t="s">
        <v>20</v>
      </c>
      <c r="H27" s="170"/>
      <c r="I27" s="169" t="s">
        <v>41</v>
      </c>
      <c r="J27" s="170"/>
    </row>
    <row r="28" spans="1:21" x14ac:dyDescent="0.2">
      <c r="A28" s="103" t="s">
        <v>54</v>
      </c>
      <c r="B28" s="77">
        <v>3</v>
      </c>
      <c r="C28" s="82" t="s">
        <v>104</v>
      </c>
      <c r="D28" s="98">
        <f>SUM(B10*0.1)/12</f>
        <v>645.83333333333337</v>
      </c>
      <c r="E28" s="129"/>
      <c r="G28" s="109" t="s">
        <v>21</v>
      </c>
      <c r="H28" s="110">
        <f>L33*0.7</f>
        <v>78400</v>
      </c>
      <c r="I28" s="101" t="s">
        <v>29</v>
      </c>
      <c r="J28" s="102">
        <f>H33</f>
        <v>397</v>
      </c>
    </row>
    <row r="29" spans="1:21" x14ac:dyDescent="0.2">
      <c r="A29" s="103" t="s">
        <v>55</v>
      </c>
      <c r="B29" s="77">
        <v>3</v>
      </c>
      <c r="C29" s="71" t="s">
        <v>30</v>
      </c>
      <c r="D29" s="100">
        <v>141</v>
      </c>
      <c r="E29" s="134">
        <v>800</v>
      </c>
      <c r="F29" s="4"/>
      <c r="G29" s="109" t="s">
        <v>103</v>
      </c>
      <c r="H29" s="149">
        <v>4.4999999999999998E-2</v>
      </c>
      <c r="I29" s="103" t="s">
        <v>30</v>
      </c>
      <c r="J29" s="104">
        <v>141</v>
      </c>
    </row>
    <row r="30" spans="1:21" x14ac:dyDescent="0.2">
      <c r="A30" s="103" t="s">
        <v>56</v>
      </c>
      <c r="B30" s="77"/>
      <c r="C30" s="71" t="s">
        <v>31</v>
      </c>
      <c r="D30" s="100">
        <v>54</v>
      </c>
      <c r="E30" s="134">
        <v>750</v>
      </c>
      <c r="G30" s="109" t="s">
        <v>22</v>
      </c>
      <c r="H30" s="111">
        <v>30</v>
      </c>
      <c r="I30" s="103" t="s">
        <v>31</v>
      </c>
      <c r="J30" s="104">
        <v>54</v>
      </c>
      <c r="L30" s="2">
        <f>M30*12</f>
        <v>4740</v>
      </c>
      <c r="M30" s="2">
        <f>SUM(J29:J32)</f>
        <v>395</v>
      </c>
      <c r="N30" t="s">
        <v>155</v>
      </c>
    </row>
    <row r="31" spans="1:21" x14ac:dyDescent="0.2">
      <c r="A31" s="103" t="s">
        <v>57</v>
      </c>
      <c r="B31" s="77"/>
      <c r="C31" s="83" t="s">
        <v>28</v>
      </c>
      <c r="D31" s="147">
        <v>100</v>
      </c>
      <c r="E31" s="129"/>
      <c r="G31" s="109" t="s">
        <v>23</v>
      </c>
      <c r="H31" s="111">
        <v>12</v>
      </c>
      <c r="I31" s="105" t="s">
        <v>28</v>
      </c>
      <c r="J31" s="104">
        <v>100</v>
      </c>
      <c r="L31" s="2">
        <f>J25-L30</f>
        <v>10080</v>
      </c>
      <c r="M31" t="s">
        <v>156</v>
      </c>
    </row>
    <row r="32" spans="1:21" x14ac:dyDescent="0.2">
      <c r="A32" s="103" t="s">
        <v>58</v>
      </c>
      <c r="B32" s="77"/>
      <c r="C32" s="84" t="s">
        <v>39</v>
      </c>
      <c r="D32" s="148">
        <f>50*E8</f>
        <v>100</v>
      </c>
      <c r="E32" s="129"/>
      <c r="G32" s="109" t="s">
        <v>24</v>
      </c>
      <c r="H32" s="111">
        <v>240</v>
      </c>
      <c r="I32" s="106" t="s">
        <v>39</v>
      </c>
      <c r="J32" s="104">
        <v>100</v>
      </c>
      <c r="L32" s="172">
        <v>0.09</v>
      </c>
      <c r="M32" t="s">
        <v>38</v>
      </c>
    </row>
    <row r="33" spans="1:12" ht="16" thickBot="1" x14ac:dyDescent="0.25">
      <c r="A33" s="103" t="s">
        <v>59</v>
      </c>
      <c r="B33" s="77"/>
      <c r="C33" s="84" t="s">
        <v>33</v>
      </c>
      <c r="D33" s="148"/>
      <c r="E33" s="129"/>
      <c r="F33" s="24"/>
      <c r="G33" s="112" t="s">
        <v>25</v>
      </c>
      <c r="H33" s="113">
        <v>397</v>
      </c>
      <c r="I33" s="106" t="s">
        <v>33</v>
      </c>
      <c r="J33" s="104">
        <f>SUM(D33)</f>
        <v>0</v>
      </c>
      <c r="L33" s="24">
        <f>L31/0.09</f>
        <v>112000</v>
      </c>
    </row>
    <row r="34" spans="1:12" ht="16" thickBot="1" x14ac:dyDescent="0.25">
      <c r="A34" s="135" t="s">
        <v>60</v>
      </c>
      <c r="B34" s="89">
        <v>5</v>
      </c>
      <c r="C34" s="85" t="s">
        <v>112</v>
      </c>
      <c r="D34" s="46">
        <f>SUM(D28:D33)</f>
        <v>1040.8333333333335</v>
      </c>
      <c r="E34" s="129"/>
      <c r="G34" s="121"/>
      <c r="H34" s="90"/>
      <c r="I34" s="107" t="s">
        <v>40</v>
      </c>
      <c r="J34" s="108">
        <f>SUM(J28:J33)</f>
        <v>792</v>
      </c>
    </row>
    <row r="35" spans="1:12" x14ac:dyDescent="0.2">
      <c r="A35" s="121"/>
      <c r="B35" s="90"/>
      <c r="C35" s="90"/>
      <c r="D35" s="90"/>
      <c r="E35" s="129"/>
      <c r="G35" s="121"/>
      <c r="H35" s="90"/>
      <c r="I35" s="90"/>
      <c r="J35" s="129"/>
    </row>
    <row r="36" spans="1:12" x14ac:dyDescent="0.2">
      <c r="A36" s="121"/>
      <c r="B36" s="90"/>
      <c r="C36" s="166" t="s">
        <v>113</v>
      </c>
      <c r="D36" s="166"/>
      <c r="E36" s="130">
        <f>SUM(D23)-D34</f>
        <v>39.166666666666515</v>
      </c>
      <c r="G36" s="121"/>
      <c r="H36" s="166" t="s">
        <v>136</v>
      </c>
      <c r="I36" s="166"/>
      <c r="J36" s="130">
        <f>SUM(I25)-J34</f>
        <v>508</v>
      </c>
    </row>
    <row r="37" spans="1:12" ht="16" thickBot="1" x14ac:dyDescent="0.25">
      <c r="A37" s="131"/>
      <c r="B37" s="136"/>
      <c r="C37" s="161" t="s">
        <v>123</v>
      </c>
      <c r="D37" s="161"/>
      <c r="E37" s="132">
        <f>SUM(E36)*(B34+1)</f>
        <v>234.99999999999909</v>
      </c>
      <c r="G37" s="131"/>
      <c r="H37" s="161" t="s">
        <v>137</v>
      </c>
      <c r="I37" s="161"/>
      <c r="J37" s="132">
        <f>SUM(J36)*12</f>
        <v>6096</v>
      </c>
    </row>
    <row r="38" spans="1:12" x14ac:dyDescent="0.2">
      <c r="E38" s="65"/>
      <c r="F38" s="66"/>
      <c r="G38" s="5"/>
      <c r="H38" s="5"/>
    </row>
    <row r="44" spans="1:12" x14ac:dyDescent="0.2">
      <c r="C44" s="1"/>
    </row>
    <row r="47" spans="1:12" x14ac:dyDescent="0.2">
      <c r="D47" s="7"/>
      <c r="E47" s="13"/>
      <c r="F47" s="8"/>
      <c r="G47" s="5"/>
      <c r="H47" s="5"/>
    </row>
    <row r="48" spans="1:12" x14ac:dyDescent="0.2">
      <c r="E48" s="65"/>
      <c r="F48" s="66"/>
      <c r="G48" s="5"/>
      <c r="H48" s="5"/>
    </row>
    <row r="49" spans="7:9" x14ac:dyDescent="0.2">
      <c r="I49" s="3"/>
    </row>
    <row r="57" spans="7:9" x14ac:dyDescent="0.2">
      <c r="G57" s="43"/>
      <c r="H57" s="39"/>
      <c r="I57" s="1"/>
    </row>
    <row r="58" spans="7:9" x14ac:dyDescent="0.2">
      <c r="G58" s="47"/>
      <c r="H58" s="48"/>
    </row>
    <row r="61" spans="7:9" x14ac:dyDescent="0.2">
      <c r="G61" s="40"/>
      <c r="H61" s="42"/>
    </row>
    <row r="62" spans="7:9" x14ac:dyDescent="0.2">
      <c r="G62" s="40"/>
      <c r="H62" s="42"/>
    </row>
    <row r="63" spans="7:9" x14ac:dyDescent="0.2">
      <c r="G63" s="40"/>
      <c r="H63" s="44"/>
    </row>
    <row r="64" spans="7:9" x14ac:dyDescent="0.2">
      <c r="G64" s="43"/>
      <c r="H64" s="51"/>
    </row>
    <row r="65" spans="1:8" x14ac:dyDescent="0.2">
      <c r="G65" s="43"/>
      <c r="H65" s="51"/>
    </row>
    <row r="66" spans="1:8" x14ac:dyDescent="0.2">
      <c r="G66" s="45"/>
      <c r="H66" s="52"/>
    </row>
    <row r="67" spans="1:8" x14ac:dyDescent="0.2">
      <c r="A67" s="10"/>
      <c r="G67" s="41"/>
      <c r="H67" s="41"/>
    </row>
    <row r="68" spans="1:8" x14ac:dyDescent="0.2">
      <c r="A68" s="27"/>
      <c r="G68" s="41"/>
      <c r="H68" s="41"/>
    </row>
  </sheetData>
  <sheetProtection selectLockedCells="1"/>
  <mergeCells count="14">
    <mergeCell ref="B2:E2"/>
    <mergeCell ref="C37:D37"/>
    <mergeCell ref="G10:H10"/>
    <mergeCell ref="G12:H12"/>
    <mergeCell ref="G11:H11"/>
    <mergeCell ref="A15:E15"/>
    <mergeCell ref="G15:J15"/>
    <mergeCell ref="H36:I36"/>
    <mergeCell ref="H37:I37"/>
    <mergeCell ref="G25:H25"/>
    <mergeCell ref="C36:D36"/>
    <mergeCell ref="C27:D27"/>
    <mergeCell ref="G27:H27"/>
    <mergeCell ref="I27:J27"/>
  </mergeCells>
  <dataValidations count="1">
    <dataValidation type="list" allowBlank="1" showInputMessage="1" showErrorMessage="1" sqref="A23:A24 B17:B22 G23 H17:H22" xr:uid="{FFC3C0BF-C9B9-FF4D-9D4E-0179D9E899F8}">
      <formula1>$T$17:$T$27</formula1>
    </dataValidation>
  </dataValidation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3630-950A-AF47-A3E5-CEC243AA47FE}">
  <dimension ref="A1:H35"/>
  <sheetViews>
    <sheetView workbookViewId="0">
      <selection activeCell="B19" sqref="B19:H26"/>
    </sheetView>
  </sheetViews>
  <sheetFormatPr baseColWidth="10" defaultColWidth="11.5" defaultRowHeight="15" x14ac:dyDescent="0.2"/>
  <cols>
    <col min="1" max="1" width="21.1640625" bestFit="1" customWidth="1"/>
    <col min="8" max="8" width="21" customWidth="1"/>
  </cols>
  <sheetData>
    <row r="1" spans="1:8" x14ac:dyDescent="0.2">
      <c r="A1" t="s">
        <v>52</v>
      </c>
      <c r="B1" s="171" t="s">
        <v>144</v>
      </c>
      <c r="C1" s="171"/>
      <c r="D1" s="171"/>
      <c r="E1" s="171"/>
      <c r="F1" s="171"/>
      <c r="G1" s="171"/>
      <c r="H1" s="171"/>
    </row>
    <row r="2" spans="1:8" x14ac:dyDescent="0.2">
      <c r="B2" s="171"/>
      <c r="C2" s="171"/>
      <c r="D2" s="171"/>
      <c r="E2" s="171"/>
      <c r="F2" s="171"/>
      <c r="G2" s="171"/>
      <c r="H2" s="171"/>
    </row>
    <row r="3" spans="1:8" x14ac:dyDescent="0.2">
      <c r="B3" s="171"/>
      <c r="C3" s="171"/>
      <c r="D3" s="171"/>
      <c r="E3" s="171"/>
      <c r="F3" s="171"/>
      <c r="G3" s="171"/>
      <c r="H3" s="171"/>
    </row>
    <row r="4" spans="1:8" x14ac:dyDescent="0.2">
      <c r="B4" s="171"/>
      <c r="C4" s="171"/>
      <c r="D4" s="171"/>
      <c r="E4" s="171"/>
      <c r="F4" s="171"/>
      <c r="G4" s="171"/>
      <c r="H4" s="171"/>
    </row>
    <row r="5" spans="1:8" x14ac:dyDescent="0.2">
      <c r="B5" s="171"/>
      <c r="C5" s="171"/>
      <c r="D5" s="171"/>
      <c r="E5" s="171"/>
      <c r="F5" s="171"/>
      <c r="G5" s="171"/>
      <c r="H5" s="171"/>
    </row>
    <row r="6" spans="1:8" x14ac:dyDescent="0.2">
      <c r="B6" s="171"/>
      <c r="C6" s="171"/>
      <c r="D6" s="171"/>
      <c r="E6" s="171"/>
      <c r="F6" s="171"/>
      <c r="G6" s="171"/>
      <c r="H6" s="171"/>
    </row>
    <row r="7" spans="1:8" x14ac:dyDescent="0.2">
      <c r="B7" s="171"/>
      <c r="C7" s="171"/>
      <c r="D7" s="171"/>
      <c r="E7" s="171"/>
      <c r="F7" s="171"/>
      <c r="G7" s="171"/>
      <c r="H7" s="171"/>
    </row>
    <row r="8" spans="1:8" x14ac:dyDescent="0.2">
      <c r="B8" s="171"/>
      <c r="C8" s="171"/>
      <c r="D8" s="171"/>
      <c r="E8" s="171"/>
      <c r="F8" s="171"/>
      <c r="G8" s="171"/>
      <c r="H8" s="171"/>
    </row>
    <row r="10" spans="1:8" x14ac:dyDescent="0.2">
      <c r="A10" t="s">
        <v>63</v>
      </c>
      <c r="B10" s="171" t="s">
        <v>145</v>
      </c>
      <c r="C10" s="171"/>
      <c r="D10" s="171"/>
      <c r="E10" s="171"/>
      <c r="F10" s="171"/>
      <c r="G10" s="171"/>
      <c r="H10" s="171"/>
    </row>
    <row r="11" spans="1:8" x14ac:dyDescent="0.2">
      <c r="B11" s="171"/>
      <c r="C11" s="171"/>
      <c r="D11" s="171"/>
      <c r="E11" s="171"/>
      <c r="F11" s="171"/>
      <c r="G11" s="171"/>
      <c r="H11" s="171"/>
    </row>
    <row r="12" spans="1:8" x14ac:dyDescent="0.2">
      <c r="B12" s="171"/>
      <c r="C12" s="171"/>
      <c r="D12" s="171"/>
      <c r="E12" s="171"/>
      <c r="F12" s="171"/>
      <c r="G12" s="171"/>
      <c r="H12" s="171"/>
    </row>
    <row r="13" spans="1:8" x14ac:dyDescent="0.2">
      <c r="B13" s="171"/>
      <c r="C13" s="171"/>
      <c r="D13" s="171"/>
      <c r="E13" s="171"/>
      <c r="F13" s="171"/>
      <c r="G13" s="171"/>
      <c r="H13" s="171"/>
    </row>
    <row r="14" spans="1:8" x14ac:dyDescent="0.2">
      <c r="B14" s="171"/>
      <c r="C14" s="171"/>
      <c r="D14" s="171"/>
      <c r="E14" s="171"/>
      <c r="F14" s="171"/>
      <c r="G14" s="171"/>
      <c r="H14" s="171"/>
    </row>
    <row r="15" spans="1:8" x14ac:dyDescent="0.2">
      <c r="B15" s="171"/>
      <c r="C15" s="171"/>
      <c r="D15" s="171"/>
      <c r="E15" s="171"/>
      <c r="F15" s="171"/>
      <c r="G15" s="171"/>
      <c r="H15" s="171"/>
    </row>
    <row r="16" spans="1:8" x14ac:dyDescent="0.2">
      <c r="B16" s="171"/>
      <c r="C16" s="171"/>
      <c r="D16" s="171"/>
      <c r="E16" s="171"/>
      <c r="F16" s="171"/>
      <c r="G16" s="171"/>
      <c r="H16" s="171"/>
    </row>
    <row r="17" spans="1:8" x14ac:dyDescent="0.2">
      <c r="B17" s="171"/>
      <c r="C17" s="171"/>
      <c r="D17" s="171"/>
      <c r="E17" s="171"/>
      <c r="F17" s="171"/>
      <c r="G17" s="171"/>
      <c r="H17" s="171"/>
    </row>
    <row r="19" spans="1:8" x14ac:dyDescent="0.2">
      <c r="A19" t="s">
        <v>53</v>
      </c>
      <c r="B19" s="171" t="s">
        <v>146</v>
      </c>
      <c r="C19" s="171"/>
      <c r="D19" s="171"/>
      <c r="E19" s="171"/>
      <c r="F19" s="171"/>
      <c r="G19" s="171"/>
      <c r="H19" s="171"/>
    </row>
    <row r="20" spans="1:8" x14ac:dyDescent="0.2">
      <c r="B20" s="171"/>
      <c r="C20" s="171"/>
      <c r="D20" s="171"/>
      <c r="E20" s="171"/>
      <c r="F20" s="171"/>
      <c r="G20" s="171"/>
      <c r="H20" s="171"/>
    </row>
    <row r="21" spans="1:8" x14ac:dyDescent="0.2">
      <c r="B21" s="171"/>
      <c r="C21" s="171"/>
      <c r="D21" s="171"/>
      <c r="E21" s="171"/>
      <c r="F21" s="171"/>
      <c r="G21" s="171"/>
      <c r="H21" s="171"/>
    </row>
    <row r="22" spans="1:8" x14ac:dyDescent="0.2">
      <c r="B22" s="171"/>
      <c r="C22" s="171"/>
      <c r="D22" s="171"/>
      <c r="E22" s="171"/>
      <c r="F22" s="171"/>
      <c r="G22" s="171"/>
      <c r="H22" s="171"/>
    </row>
    <row r="23" spans="1:8" x14ac:dyDescent="0.2">
      <c r="B23" s="171"/>
      <c r="C23" s="171"/>
      <c r="D23" s="171"/>
      <c r="E23" s="171"/>
      <c r="F23" s="171"/>
      <c r="G23" s="171"/>
      <c r="H23" s="171"/>
    </row>
    <row r="24" spans="1:8" x14ac:dyDescent="0.2">
      <c r="B24" s="171"/>
      <c r="C24" s="171"/>
      <c r="D24" s="171"/>
      <c r="E24" s="171"/>
      <c r="F24" s="171"/>
      <c r="G24" s="171"/>
      <c r="H24" s="171"/>
    </row>
    <row r="25" spans="1:8" x14ac:dyDescent="0.2">
      <c r="B25" s="171"/>
      <c r="C25" s="171"/>
      <c r="D25" s="171"/>
      <c r="E25" s="171"/>
      <c r="F25" s="171"/>
      <c r="G25" s="171"/>
      <c r="H25" s="171"/>
    </row>
    <row r="26" spans="1:8" x14ac:dyDescent="0.2">
      <c r="B26" s="171"/>
      <c r="C26" s="171"/>
      <c r="D26" s="171"/>
      <c r="E26" s="171"/>
      <c r="F26" s="171"/>
      <c r="G26" s="171"/>
      <c r="H26" s="171"/>
    </row>
    <row r="28" spans="1:8" x14ac:dyDescent="0.2">
      <c r="A28" t="s">
        <v>62</v>
      </c>
      <c r="B28" s="171"/>
      <c r="C28" s="171"/>
      <c r="D28" s="171"/>
      <c r="E28" s="171"/>
      <c r="F28" s="171"/>
      <c r="G28" s="171"/>
      <c r="H28" s="171"/>
    </row>
    <row r="29" spans="1:8" x14ac:dyDescent="0.2">
      <c r="B29" s="171"/>
      <c r="C29" s="171"/>
      <c r="D29" s="171"/>
      <c r="E29" s="171"/>
      <c r="F29" s="171"/>
      <c r="G29" s="171"/>
      <c r="H29" s="171"/>
    </row>
    <row r="30" spans="1:8" x14ac:dyDescent="0.2">
      <c r="B30" s="171"/>
      <c r="C30" s="171"/>
      <c r="D30" s="171"/>
      <c r="E30" s="171"/>
      <c r="F30" s="171"/>
      <c r="G30" s="171"/>
      <c r="H30" s="171"/>
    </row>
    <row r="31" spans="1:8" x14ac:dyDescent="0.2">
      <c r="B31" s="171"/>
      <c r="C31" s="171"/>
      <c r="D31" s="171"/>
      <c r="E31" s="171"/>
      <c r="F31" s="171"/>
      <c r="G31" s="171"/>
      <c r="H31" s="171"/>
    </row>
    <row r="32" spans="1:8" x14ac:dyDescent="0.2">
      <c r="B32" s="171"/>
      <c r="C32" s="171"/>
      <c r="D32" s="171"/>
      <c r="E32" s="171"/>
      <c r="F32" s="171"/>
      <c r="G32" s="171"/>
      <c r="H32" s="171"/>
    </row>
    <row r="33" spans="2:8" x14ac:dyDescent="0.2">
      <c r="B33" s="171"/>
      <c r="C33" s="171"/>
      <c r="D33" s="171"/>
      <c r="E33" s="171"/>
      <c r="F33" s="171"/>
      <c r="G33" s="171"/>
      <c r="H33" s="171"/>
    </row>
    <row r="34" spans="2:8" x14ac:dyDescent="0.2">
      <c r="B34" s="171"/>
      <c r="C34" s="171"/>
      <c r="D34" s="171"/>
      <c r="E34" s="171"/>
      <c r="F34" s="171"/>
      <c r="G34" s="171"/>
      <c r="H34" s="171"/>
    </row>
    <row r="35" spans="2:8" x14ac:dyDescent="0.2">
      <c r="B35" s="171"/>
      <c r="C35" s="171"/>
      <c r="D35" s="171"/>
      <c r="E35" s="171"/>
      <c r="F35" s="171"/>
      <c r="G35" s="171"/>
      <c r="H35" s="171"/>
    </row>
  </sheetData>
  <mergeCells count="4">
    <mergeCell ref="B1:H8"/>
    <mergeCell ref="B10:H17"/>
    <mergeCell ref="B19:H26"/>
    <mergeCell ref="B28:H35"/>
  </mergeCells>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E2001-10D9-3F4C-95A1-D966CE97FC4E}">
  <dimension ref="A1:E43"/>
  <sheetViews>
    <sheetView workbookViewId="0">
      <selection activeCell="E8" sqref="E8"/>
    </sheetView>
  </sheetViews>
  <sheetFormatPr baseColWidth="10" defaultColWidth="10.83203125" defaultRowHeight="17" x14ac:dyDescent="0.2"/>
  <cols>
    <col min="1" max="1" width="18.83203125" style="74" customWidth="1"/>
    <col min="2" max="2" width="10.83203125" style="74"/>
    <col min="3" max="3" width="4.33203125" style="74" customWidth="1"/>
    <col min="4" max="4" width="18.83203125" style="74" customWidth="1"/>
    <col min="5" max="5" width="10.83203125" style="74"/>
    <col min="6" max="6" width="4.33203125" style="74" customWidth="1"/>
    <col min="7" max="7" width="18.83203125" style="74" customWidth="1"/>
    <col min="8" max="8" width="10.83203125" style="74"/>
    <col min="9" max="9" width="4.33203125" style="74" customWidth="1"/>
    <col min="10" max="10" width="18.83203125" style="74" customWidth="1"/>
    <col min="11" max="16384" width="10.83203125" style="74"/>
  </cols>
  <sheetData>
    <row r="1" spans="1:5" x14ac:dyDescent="0.2">
      <c r="A1" s="73" t="s">
        <v>71</v>
      </c>
      <c r="D1" s="73" t="s">
        <v>64</v>
      </c>
    </row>
    <row r="2" spans="1:5" x14ac:dyDescent="0.2">
      <c r="A2" s="75" t="s">
        <v>70</v>
      </c>
      <c r="B2" s="76"/>
      <c r="D2" s="75" t="s">
        <v>70</v>
      </c>
      <c r="E2" s="76"/>
    </row>
    <row r="3" spans="1:5" x14ac:dyDescent="0.2">
      <c r="A3" s="73" t="s">
        <v>72</v>
      </c>
      <c r="B3" s="76"/>
      <c r="D3" s="73" t="s">
        <v>83</v>
      </c>
      <c r="E3" s="76"/>
    </row>
    <row r="4" spans="1:5" x14ac:dyDescent="0.2">
      <c r="A4" s="73" t="s">
        <v>73</v>
      </c>
      <c r="B4" s="76"/>
      <c r="D4" s="73" t="s">
        <v>84</v>
      </c>
      <c r="E4" s="76"/>
    </row>
    <row r="5" spans="1:5" x14ac:dyDescent="0.2">
      <c r="A5" s="73" t="s">
        <v>54</v>
      </c>
      <c r="B5" s="76"/>
      <c r="D5" s="73" t="s">
        <v>85</v>
      </c>
      <c r="E5" s="76"/>
    </row>
    <row r="6" spans="1:5" x14ac:dyDescent="0.2">
      <c r="A6" s="73" t="s">
        <v>55</v>
      </c>
      <c r="B6" s="76"/>
      <c r="D6" s="73" t="s">
        <v>86</v>
      </c>
      <c r="E6" s="76"/>
    </row>
    <row r="7" spans="1:5" x14ac:dyDescent="0.2">
      <c r="A7" s="73" t="s">
        <v>74</v>
      </c>
      <c r="B7" s="76"/>
      <c r="D7" s="73" t="s">
        <v>87</v>
      </c>
      <c r="E7" s="76"/>
    </row>
    <row r="8" spans="1:5" x14ac:dyDescent="0.2">
      <c r="A8" s="73" t="s">
        <v>75</v>
      </c>
      <c r="B8" s="76">
        <f>SUM(B35)</f>
        <v>0</v>
      </c>
      <c r="D8" s="73" t="s">
        <v>147</v>
      </c>
      <c r="E8" s="76">
        <v>5000</v>
      </c>
    </row>
    <row r="9" spans="1:5" x14ac:dyDescent="0.2">
      <c r="A9" s="73" t="s">
        <v>58</v>
      </c>
      <c r="B9" s="76">
        <f>SUM(E35)</f>
        <v>0</v>
      </c>
      <c r="D9" s="73" t="s">
        <v>77</v>
      </c>
      <c r="E9" s="76"/>
    </row>
    <row r="10" spans="1:5" x14ac:dyDescent="0.2">
      <c r="A10" s="73"/>
      <c r="B10" s="76"/>
      <c r="D10" s="73" t="s">
        <v>78</v>
      </c>
      <c r="E10" s="76"/>
    </row>
    <row r="12" spans="1:5" x14ac:dyDescent="0.2">
      <c r="A12" s="73" t="s">
        <v>79</v>
      </c>
      <c r="D12" s="73" t="s">
        <v>97</v>
      </c>
    </row>
    <row r="13" spans="1:5" x14ac:dyDescent="0.2">
      <c r="A13" s="75" t="s">
        <v>70</v>
      </c>
      <c r="B13" s="76"/>
      <c r="D13" s="75" t="s">
        <v>70</v>
      </c>
      <c r="E13" s="76"/>
    </row>
    <row r="14" spans="1:5" x14ac:dyDescent="0.2">
      <c r="A14" s="73" t="s">
        <v>93</v>
      </c>
      <c r="B14" s="76"/>
      <c r="D14" s="73" t="s">
        <v>92</v>
      </c>
      <c r="E14" s="76"/>
    </row>
    <row r="15" spans="1:5" x14ac:dyDescent="0.2">
      <c r="A15" s="73" t="s">
        <v>98</v>
      </c>
      <c r="B15" s="76"/>
      <c r="D15" s="73" t="s">
        <v>88</v>
      </c>
      <c r="E15" s="76"/>
    </row>
    <row r="16" spans="1:5" x14ac:dyDescent="0.2">
      <c r="A16" s="73" t="s">
        <v>100</v>
      </c>
      <c r="B16" s="76"/>
      <c r="D16" s="73" t="s">
        <v>89</v>
      </c>
      <c r="E16" s="76"/>
    </row>
    <row r="17" spans="1:5" x14ac:dyDescent="0.2">
      <c r="A17" s="73" t="s">
        <v>68</v>
      </c>
      <c r="B17" s="76"/>
      <c r="D17" s="73" t="s">
        <v>90</v>
      </c>
      <c r="E17" s="76"/>
    </row>
    <row r="18" spans="1:5" x14ac:dyDescent="0.2">
      <c r="A18" s="73" t="s">
        <v>69</v>
      </c>
      <c r="B18" s="76"/>
      <c r="D18" s="73" t="s">
        <v>91</v>
      </c>
      <c r="E18" s="76"/>
    </row>
    <row r="19" spans="1:5" x14ac:dyDescent="0.2">
      <c r="A19" s="73" t="s">
        <v>76</v>
      </c>
      <c r="B19" s="76"/>
      <c r="D19" s="73" t="s">
        <v>96</v>
      </c>
      <c r="E19" s="76"/>
    </row>
    <row r="20" spans="1:5" x14ac:dyDescent="0.2">
      <c r="A20" s="73" t="s">
        <v>77</v>
      </c>
      <c r="B20" s="76"/>
      <c r="D20" s="73" t="s">
        <v>94</v>
      </c>
      <c r="E20" s="76"/>
    </row>
    <row r="21" spans="1:5" x14ac:dyDescent="0.2">
      <c r="A21" s="73" t="s">
        <v>78</v>
      </c>
      <c r="B21" s="76"/>
      <c r="D21" s="73" t="s">
        <v>95</v>
      </c>
      <c r="E21" s="76"/>
    </row>
    <row r="23" spans="1:5" x14ac:dyDescent="0.2">
      <c r="A23" s="73" t="s">
        <v>99</v>
      </c>
      <c r="D23" s="73" t="s">
        <v>80</v>
      </c>
    </row>
    <row r="24" spans="1:5" x14ac:dyDescent="0.2">
      <c r="A24" s="75" t="s">
        <v>70</v>
      </c>
      <c r="B24" s="76"/>
      <c r="D24" s="75" t="s">
        <v>70</v>
      </c>
      <c r="E24" s="76">
        <f>SUM(E25:E32)</f>
        <v>0</v>
      </c>
    </row>
    <row r="25" spans="1:5" x14ac:dyDescent="0.2">
      <c r="A25" s="73" t="s">
        <v>148</v>
      </c>
      <c r="B25" s="76" t="s">
        <v>149</v>
      </c>
      <c r="D25" s="73" t="s">
        <v>65</v>
      </c>
      <c r="E25" s="76"/>
    </row>
    <row r="26" spans="1:5" x14ac:dyDescent="0.2">
      <c r="A26" s="73" t="s">
        <v>150</v>
      </c>
      <c r="B26" s="76">
        <v>200</v>
      </c>
      <c r="D26" s="73" t="s">
        <v>66</v>
      </c>
      <c r="E26" s="76"/>
    </row>
    <row r="27" spans="1:5" x14ac:dyDescent="0.2">
      <c r="A27" s="73" t="s">
        <v>151</v>
      </c>
      <c r="B27" s="76">
        <v>275</v>
      </c>
      <c r="D27" s="73" t="s">
        <v>67</v>
      </c>
      <c r="E27" s="76"/>
    </row>
    <row r="28" spans="1:5" x14ac:dyDescent="0.2">
      <c r="A28" s="73" t="s">
        <v>152</v>
      </c>
      <c r="B28" s="76">
        <v>150</v>
      </c>
      <c r="D28" s="73" t="s">
        <v>68</v>
      </c>
      <c r="E28" s="76"/>
    </row>
    <row r="29" spans="1:5" x14ac:dyDescent="0.2">
      <c r="A29" s="73" t="s">
        <v>153</v>
      </c>
      <c r="B29" s="76">
        <v>250</v>
      </c>
      <c r="D29" s="73" t="s">
        <v>69</v>
      </c>
      <c r="E29" s="76"/>
    </row>
    <row r="30" spans="1:5" x14ac:dyDescent="0.2">
      <c r="A30" s="73" t="s">
        <v>154</v>
      </c>
      <c r="B30" s="76">
        <v>2300</v>
      </c>
      <c r="D30" s="73" t="s">
        <v>76</v>
      </c>
      <c r="E30" s="76"/>
    </row>
    <row r="31" spans="1:5" x14ac:dyDescent="0.2">
      <c r="A31" s="73"/>
      <c r="B31" s="76"/>
      <c r="D31" s="73" t="s">
        <v>77</v>
      </c>
      <c r="E31" s="76"/>
    </row>
    <row r="32" spans="1:5" x14ac:dyDescent="0.2">
      <c r="A32" s="73"/>
      <c r="B32" s="76">
        <f>SUM(B26:B31)</f>
        <v>3175</v>
      </c>
      <c r="D32" s="73" t="s">
        <v>78</v>
      </c>
      <c r="E32" s="76"/>
    </row>
    <row r="34" spans="1:5" x14ac:dyDescent="0.2">
      <c r="A34" s="73" t="s">
        <v>81</v>
      </c>
      <c r="D34" s="73" t="s">
        <v>82</v>
      </c>
    </row>
    <row r="35" spans="1:5" x14ac:dyDescent="0.2">
      <c r="A35" s="75" t="s">
        <v>70</v>
      </c>
      <c r="B35" s="76">
        <f>SUM(B36:B43)</f>
        <v>0</v>
      </c>
      <c r="D35" s="75" t="s">
        <v>70</v>
      </c>
      <c r="E35" s="76">
        <f>SUM(E36:E43)</f>
        <v>0</v>
      </c>
    </row>
    <row r="36" spans="1:5" x14ac:dyDescent="0.2">
      <c r="A36" s="73" t="s">
        <v>65</v>
      </c>
      <c r="B36" s="76"/>
      <c r="D36" s="73" t="s">
        <v>65</v>
      </c>
      <c r="E36" s="76"/>
    </row>
    <row r="37" spans="1:5" x14ac:dyDescent="0.2">
      <c r="A37" s="73" t="s">
        <v>66</v>
      </c>
      <c r="B37" s="76"/>
      <c r="D37" s="73" t="s">
        <v>66</v>
      </c>
      <c r="E37" s="76"/>
    </row>
    <row r="38" spans="1:5" x14ac:dyDescent="0.2">
      <c r="A38" s="73" t="s">
        <v>67</v>
      </c>
      <c r="B38" s="76"/>
      <c r="D38" s="73" t="s">
        <v>67</v>
      </c>
      <c r="E38" s="76"/>
    </row>
    <row r="39" spans="1:5" x14ac:dyDescent="0.2">
      <c r="A39" s="73" t="s">
        <v>68</v>
      </c>
      <c r="B39" s="76"/>
      <c r="D39" s="73" t="s">
        <v>68</v>
      </c>
      <c r="E39" s="76"/>
    </row>
    <row r="40" spans="1:5" x14ac:dyDescent="0.2">
      <c r="A40" s="73" t="s">
        <v>69</v>
      </c>
      <c r="B40" s="76"/>
      <c r="D40" s="73" t="s">
        <v>69</v>
      </c>
      <c r="E40" s="76"/>
    </row>
    <row r="41" spans="1:5" x14ac:dyDescent="0.2">
      <c r="A41" s="73" t="s">
        <v>76</v>
      </c>
      <c r="B41" s="76"/>
      <c r="D41" s="73" t="s">
        <v>76</v>
      </c>
      <c r="E41" s="76"/>
    </row>
    <row r="42" spans="1:5" x14ac:dyDescent="0.2">
      <c r="A42" s="73" t="s">
        <v>77</v>
      </c>
      <c r="B42" s="76"/>
      <c r="D42" s="73" t="s">
        <v>77</v>
      </c>
      <c r="E42" s="76"/>
    </row>
    <row r="43" spans="1:5" x14ac:dyDescent="0.2">
      <c r="A43" s="73" t="s">
        <v>78</v>
      </c>
      <c r="B43" s="76"/>
      <c r="D43" s="73" t="s">
        <v>78</v>
      </c>
      <c r="E43" s="76"/>
    </row>
  </sheetData>
  <phoneticPr fontId="10"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D08C-03D5-804C-9522-07AFD504DEEF}">
  <dimension ref="A1"/>
  <sheetViews>
    <sheetView topLeftCell="A8" workbookViewId="0">
      <selection activeCell="A11" sqref="A10:A11"/>
    </sheetView>
  </sheetViews>
  <sheetFormatPr baseColWidth="10" defaultColWidth="11.5" defaultRowHeight="1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Assumptions</vt:lpstr>
      <vt:lpstr>Financial Overview</vt:lpstr>
      <vt:lpstr>Project Summary</vt:lpstr>
      <vt:lpstr>Stablization </vt:lpstr>
      <vt:lpstr>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Chris Hofford</dc:creator>
  <cp:lastModifiedBy>Josh Cantwell</cp:lastModifiedBy>
  <dcterms:created xsi:type="dcterms:W3CDTF">2020-04-08T18:59:49Z</dcterms:created>
  <dcterms:modified xsi:type="dcterms:W3CDTF">2020-09-28T20:08:25Z</dcterms:modified>
</cp:coreProperties>
</file>